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adeq\Desktop\التقارير\"/>
    </mc:Choice>
  </mc:AlternateContent>
  <bookViews>
    <workbookView xWindow="0" yWindow="0" windowWidth="2370" windowHeight="0"/>
  </bookViews>
  <sheets>
    <sheet name="الخطة 2021" sheetId="3" r:id="rId1"/>
    <sheet name="ورقة1" sheetId="2" r:id="rId2"/>
    <sheet name="ورقة2" sheetId="4" r:id="rId3"/>
    <sheet name="ورقة3" sheetId="5" r:id="rId4"/>
  </sheets>
  <definedNames>
    <definedName name="_xlnm._FilterDatabase" localSheetId="0" hidden="1">'الخطة 2021'!$A$1:$P$368</definedName>
    <definedName name="_xlnm.Print_Titles" localSheetId="2">ورقة2!$1:$2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8" i="5" l="1"/>
  <c r="A307" i="5"/>
  <c r="A302" i="5"/>
  <c r="A301" i="5"/>
  <c r="A300" i="5"/>
  <c r="A295" i="5"/>
  <c r="A294" i="5"/>
  <c r="A293" i="5"/>
  <c r="A292" i="5"/>
  <c r="A291" i="5"/>
  <c r="A280" i="5"/>
  <c r="A274" i="5"/>
  <c r="A268" i="5"/>
  <c r="A267" i="5"/>
  <c r="A201" i="5"/>
  <c r="A172" i="5"/>
  <c r="A171" i="5"/>
  <c r="A170" i="5"/>
  <c r="A163" i="5"/>
  <c r="A162" i="5"/>
  <c r="A97" i="5"/>
  <c r="M184" i="3"/>
  <c r="N184" i="3"/>
  <c r="M162" i="3"/>
  <c r="M163" i="3"/>
  <c r="M164" i="3"/>
  <c r="M165" i="3"/>
  <c r="M166" i="3"/>
  <c r="N162" i="3"/>
  <c r="N163" i="3"/>
  <c r="N164" i="3"/>
  <c r="N165" i="3"/>
  <c r="J165" i="3" s="1"/>
  <c r="N166" i="3"/>
  <c r="M212" i="3"/>
  <c r="N212" i="3"/>
  <c r="L277" i="3"/>
  <c r="L301" i="3"/>
  <c r="L163" i="3"/>
  <c r="L171" i="3"/>
  <c r="J171" i="3" s="1"/>
  <c r="L162" i="3"/>
  <c r="L11" i="4"/>
  <c r="L6" i="4"/>
  <c r="L12" i="4"/>
  <c r="L5" i="4"/>
  <c r="L3" i="4"/>
  <c r="L304" i="3"/>
  <c r="L303" i="3"/>
  <c r="L302" i="3"/>
  <c r="L172" i="3"/>
  <c r="J172" i="3" s="1"/>
  <c r="L170" i="3"/>
  <c r="J170" i="3" s="1"/>
  <c r="L311" i="3"/>
  <c r="L97" i="3"/>
  <c r="L317" i="3"/>
  <c r="L309" i="3"/>
  <c r="L300" i="3"/>
  <c r="L289" i="3"/>
  <c r="L283" i="3"/>
  <c r="J283" i="3" s="1"/>
  <c r="L276" i="3"/>
  <c r="L310" i="3"/>
  <c r="L201" i="3"/>
  <c r="L316" i="3"/>
  <c r="J212" i="3" l="1"/>
  <c r="J184" i="3"/>
  <c r="J163" i="3"/>
  <c r="J162" i="3"/>
  <c r="J164" i="3"/>
  <c r="M369" i="3"/>
  <c r="N369" i="3"/>
  <c r="N368" i="3"/>
  <c r="M368" i="3"/>
  <c r="N367" i="3"/>
  <c r="M367" i="3"/>
  <c r="N355" i="3"/>
  <c r="M357" i="3"/>
  <c r="N350" i="3"/>
  <c r="M350" i="3"/>
  <c r="N317" i="3"/>
  <c r="N311" i="3"/>
  <c r="M317" i="3"/>
  <c r="M309" i="3"/>
  <c r="N332" i="3"/>
  <c r="N340" i="3"/>
  <c r="N341" i="3"/>
  <c r="N342" i="3"/>
  <c r="N343" i="3"/>
  <c r="M332" i="3"/>
  <c r="M340" i="3"/>
  <c r="M341" i="3"/>
  <c r="M342" i="3"/>
  <c r="M343" i="3"/>
  <c r="N331" i="3"/>
  <c r="M331" i="3"/>
  <c r="N293" i="3"/>
  <c r="N287" i="3"/>
  <c r="M293" i="3"/>
  <c r="M287" i="3"/>
  <c r="N268" i="3"/>
  <c r="N269" i="3"/>
  <c r="N270" i="3"/>
  <c r="M268" i="3"/>
  <c r="M269" i="3"/>
  <c r="M270" i="3"/>
  <c r="N261" i="3"/>
  <c r="M261" i="3"/>
  <c r="N257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30" i="3"/>
  <c r="N230" i="3"/>
  <c r="N213" i="3"/>
  <c r="N214" i="3"/>
  <c r="N215" i="3"/>
  <c r="N216" i="3"/>
  <c r="N217" i="3"/>
  <c r="M213" i="3"/>
  <c r="M214" i="3"/>
  <c r="M215" i="3"/>
  <c r="M216" i="3"/>
  <c r="M217" i="3"/>
  <c r="N211" i="3"/>
  <c r="M211" i="3"/>
  <c r="N202" i="3"/>
  <c r="N195" i="3"/>
  <c r="M202" i="3"/>
  <c r="M195" i="3"/>
  <c r="N191" i="3"/>
  <c r="M190" i="3"/>
  <c r="N183" i="3"/>
  <c r="N185" i="3"/>
  <c r="M183" i="3"/>
  <c r="M185" i="3"/>
  <c r="N182" i="3"/>
  <c r="M182" i="3"/>
  <c r="N178" i="3"/>
  <c r="M178" i="3"/>
  <c r="N177" i="3"/>
  <c r="M177" i="3"/>
  <c r="M161" i="3"/>
  <c r="N161" i="3"/>
  <c r="N160" i="3"/>
  <c r="M160" i="3"/>
  <c r="N154" i="3"/>
  <c r="J154" i="3" s="1"/>
  <c r="N134" i="3"/>
  <c r="J134" i="3" s="1"/>
  <c r="N126" i="3"/>
  <c r="M126" i="3"/>
  <c r="N120" i="3"/>
  <c r="M121" i="3"/>
  <c r="N108" i="3"/>
  <c r="M107" i="3"/>
  <c r="N97" i="3"/>
  <c r="M96" i="3"/>
  <c r="N82" i="3"/>
  <c r="N83" i="3"/>
  <c r="N81" i="3"/>
  <c r="M82" i="3"/>
  <c r="M83" i="3"/>
  <c r="M81" i="3"/>
  <c r="N64" i="3"/>
  <c r="M76" i="3"/>
  <c r="N55" i="3"/>
  <c r="N49" i="3"/>
  <c r="N44" i="3"/>
  <c r="M56" i="3"/>
  <c r="M50" i="3"/>
  <c r="M45" i="3"/>
  <c r="N37" i="3"/>
  <c r="M38" i="3"/>
  <c r="N29" i="3"/>
  <c r="N23" i="3"/>
  <c r="N18" i="3"/>
  <c r="M28" i="3"/>
  <c r="M22" i="3"/>
  <c r="M16" i="3"/>
  <c r="N12" i="3"/>
  <c r="M12" i="3"/>
  <c r="J268" i="3" l="1"/>
  <c r="M276" i="3"/>
  <c r="M277" i="3"/>
  <c r="M278" i="3"/>
  <c r="M303" i="3"/>
  <c r="M304" i="3"/>
  <c r="M301" i="3"/>
  <c r="M302" i="3"/>
  <c r="N276" i="3"/>
  <c r="N277" i="3"/>
  <c r="N278" i="3"/>
  <c r="N303" i="3"/>
  <c r="N304" i="3"/>
  <c r="N301" i="3"/>
  <c r="N302" i="3"/>
  <c r="J81" i="3"/>
  <c r="J178" i="3"/>
  <c r="J367" i="3"/>
  <c r="N356" i="3"/>
  <c r="J12" i="3"/>
  <c r="J177" i="3"/>
  <c r="J182" i="3"/>
  <c r="J211" i="3"/>
  <c r="J215" i="3"/>
  <c r="J257" i="3"/>
  <c r="J269" i="3"/>
  <c r="J343" i="3"/>
  <c r="J332" i="3"/>
  <c r="M316" i="3"/>
  <c r="N349" i="3"/>
  <c r="J83" i="3"/>
  <c r="J126" i="3"/>
  <c r="J160" i="3"/>
  <c r="J161" i="3"/>
  <c r="J183" i="3"/>
  <c r="J202" i="3"/>
  <c r="J230" i="3"/>
  <c r="J254" i="3"/>
  <c r="J250" i="3"/>
  <c r="J246" i="3"/>
  <c r="J242" i="3"/>
  <c r="J238" i="3"/>
  <c r="J234" i="3"/>
  <c r="J256" i="3"/>
  <c r="J252" i="3"/>
  <c r="J248" i="3"/>
  <c r="J244" i="3"/>
  <c r="J240" i="3"/>
  <c r="J236" i="3"/>
  <c r="J232" i="3"/>
  <c r="J293" i="3"/>
  <c r="J331" i="3"/>
  <c r="J341" i="3"/>
  <c r="M349" i="3"/>
  <c r="J214" i="3"/>
  <c r="N357" i="3"/>
  <c r="J357" i="3" s="1"/>
  <c r="J368" i="3"/>
  <c r="J82" i="3"/>
  <c r="J195" i="3"/>
  <c r="J253" i="3"/>
  <c r="J249" i="3"/>
  <c r="J245" i="3"/>
  <c r="J241" i="3"/>
  <c r="J237" i="3"/>
  <c r="J233" i="3"/>
  <c r="J255" i="3"/>
  <c r="J251" i="3"/>
  <c r="J247" i="3"/>
  <c r="J243" i="3"/>
  <c r="J239" i="3"/>
  <c r="J235" i="3"/>
  <c r="J231" i="3"/>
  <c r="J270" i="3"/>
  <c r="J340" i="3"/>
  <c r="N89" i="3"/>
  <c r="N90" i="3"/>
  <c r="J216" i="3"/>
  <c r="J342" i="3"/>
  <c r="J369" i="3"/>
  <c r="M90" i="3"/>
  <c r="N300" i="3"/>
  <c r="M300" i="3"/>
  <c r="J166" i="3"/>
  <c r="J185" i="3"/>
  <c r="J217" i="3"/>
  <c r="J213" i="3"/>
  <c r="J261" i="3"/>
  <c r="J287" i="3"/>
  <c r="N362" i="3"/>
  <c r="N363" i="3"/>
  <c r="M363" i="3"/>
  <c r="M362" i="3"/>
  <c r="J350" i="3"/>
  <c r="M356" i="3"/>
  <c r="M355" i="3"/>
  <c r="J355" i="3" s="1"/>
  <c r="J317" i="3"/>
  <c r="M311" i="3"/>
  <c r="J311" i="3" s="1"/>
  <c r="N289" i="3"/>
  <c r="M310" i="3"/>
  <c r="N316" i="3"/>
  <c r="M294" i="3"/>
  <c r="N309" i="3"/>
  <c r="J309" i="3" s="1"/>
  <c r="N310" i="3"/>
  <c r="N288" i="3"/>
  <c r="M289" i="3"/>
  <c r="M196" i="3"/>
  <c r="M288" i="3"/>
  <c r="N294" i="3"/>
  <c r="N204" i="3"/>
  <c r="N190" i="3"/>
  <c r="J190" i="3" s="1"/>
  <c r="N201" i="3"/>
  <c r="M204" i="3"/>
  <c r="N200" i="3"/>
  <c r="N196" i="3"/>
  <c r="M203" i="3"/>
  <c r="N203" i="3"/>
  <c r="M191" i="3"/>
  <c r="J191" i="3" s="1"/>
  <c r="M201" i="3"/>
  <c r="M200" i="3"/>
  <c r="N153" i="3"/>
  <c r="J153" i="3" s="1"/>
  <c r="N139" i="3"/>
  <c r="J139" i="3" s="1"/>
  <c r="N133" i="3"/>
  <c r="J133" i="3" s="1"/>
  <c r="N136" i="3"/>
  <c r="J136" i="3" s="1"/>
  <c r="N137" i="3"/>
  <c r="J137" i="3" s="1"/>
  <c r="N135" i="3"/>
  <c r="J135" i="3" s="1"/>
  <c r="N138" i="3"/>
  <c r="J138" i="3" s="1"/>
  <c r="N107" i="3"/>
  <c r="J107" i="3" s="1"/>
  <c r="N121" i="3"/>
  <c r="J121" i="3" s="1"/>
  <c r="M127" i="3"/>
  <c r="M120" i="3"/>
  <c r="J120" i="3" s="1"/>
  <c r="N119" i="3"/>
  <c r="N127" i="3"/>
  <c r="M119" i="3"/>
  <c r="M108" i="3"/>
  <c r="J108" i="3" s="1"/>
  <c r="M97" i="3"/>
  <c r="J97" i="3" s="1"/>
  <c r="N96" i="3"/>
  <c r="J96" i="3" s="1"/>
  <c r="M74" i="3"/>
  <c r="M89" i="3"/>
  <c r="M88" i="3"/>
  <c r="N63" i="3"/>
  <c r="M75" i="3"/>
  <c r="N62" i="3"/>
  <c r="N65" i="3"/>
  <c r="N88" i="3"/>
  <c r="N50" i="3"/>
  <c r="J50" i="3" s="1"/>
  <c r="M44" i="3"/>
  <c r="J44" i="3" s="1"/>
  <c r="N22" i="3"/>
  <c r="J22" i="3" s="1"/>
  <c r="M17" i="3"/>
  <c r="M42" i="3"/>
  <c r="M18" i="3"/>
  <c r="J18" i="3" s="1"/>
  <c r="M24" i="3"/>
  <c r="M49" i="3"/>
  <c r="J49" i="3" s="1"/>
  <c r="N10" i="3"/>
  <c r="N24" i="3"/>
  <c r="M43" i="3"/>
  <c r="N56" i="3"/>
  <c r="J56" i="3" s="1"/>
  <c r="M8" i="3"/>
  <c r="N8" i="3"/>
  <c r="M9" i="3"/>
  <c r="N9" i="3"/>
  <c r="M23" i="3"/>
  <c r="J23" i="3" s="1"/>
  <c r="M29" i="3"/>
  <c r="J29" i="3" s="1"/>
  <c r="N35" i="3"/>
  <c r="N38" i="3"/>
  <c r="J38" i="3" s="1"/>
  <c r="N42" i="3"/>
  <c r="N45" i="3"/>
  <c r="J45" i="3" s="1"/>
  <c r="N54" i="3"/>
  <c r="M10" i="3"/>
  <c r="M30" i="3"/>
  <c r="M35" i="3"/>
  <c r="M36" i="3"/>
  <c r="M54" i="3"/>
  <c r="M11" i="3"/>
  <c r="N11" i="3"/>
  <c r="N16" i="3"/>
  <c r="J16" i="3" s="1"/>
  <c r="N17" i="3"/>
  <c r="N28" i="3"/>
  <c r="J28" i="3" s="1"/>
  <c r="N30" i="3"/>
  <c r="M37" i="3"/>
  <c r="J37" i="3" s="1"/>
  <c r="N36" i="3"/>
  <c r="N43" i="3"/>
  <c r="M55" i="3"/>
  <c r="J55" i="3" s="1"/>
  <c r="B11" i="2"/>
  <c r="C11" i="2"/>
  <c r="B7" i="2"/>
  <c r="J303" i="3" l="1"/>
  <c r="J302" i="3"/>
  <c r="J276" i="3"/>
  <c r="J356" i="3"/>
  <c r="J301" i="3"/>
  <c r="J277" i="3"/>
  <c r="J36" i="3"/>
  <c r="J9" i="3"/>
  <c r="J300" i="3"/>
  <c r="J89" i="3"/>
  <c r="J90" i="3"/>
  <c r="J349" i="3"/>
  <c r="J316" i="3"/>
  <c r="J35" i="3"/>
  <c r="J289" i="3"/>
  <c r="J10" i="3"/>
  <c r="J288" i="3"/>
  <c r="J362" i="3"/>
  <c r="J43" i="3"/>
  <c r="J88" i="3"/>
  <c r="J204" i="3"/>
  <c r="J196" i="3"/>
  <c r="J24" i="3"/>
  <c r="J304" i="3"/>
  <c r="J363" i="3"/>
  <c r="J17" i="3"/>
  <c r="J11" i="3"/>
  <c r="J30" i="3"/>
  <c r="J8" i="3"/>
  <c r="J42" i="3"/>
  <c r="J200" i="3"/>
  <c r="J203" i="3"/>
  <c r="J278" i="3"/>
  <c r="J310" i="3"/>
  <c r="J54" i="3"/>
  <c r="J119" i="3"/>
  <c r="J127" i="3"/>
  <c r="J201" i="3"/>
  <c r="J294" i="3"/>
  <c r="N146" i="3"/>
  <c r="J146" i="3" s="1"/>
  <c r="N144" i="3"/>
  <c r="J144" i="3" s="1"/>
  <c r="N147" i="3"/>
  <c r="J147" i="3" s="1"/>
  <c r="N145" i="3"/>
  <c r="J145" i="3" s="1"/>
  <c r="N143" i="3"/>
  <c r="J143" i="3" s="1"/>
  <c r="N148" i="3"/>
  <c r="J148" i="3" s="1"/>
  <c r="N113" i="3"/>
  <c r="N112" i="3"/>
  <c r="M112" i="3"/>
  <c r="M113" i="3"/>
  <c r="N102" i="3"/>
  <c r="N101" i="3"/>
  <c r="M101" i="3"/>
  <c r="M102" i="3"/>
  <c r="N75" i="3"/>
  <c r="J75" i="3" s="1"/>
  <c r="N74" i="3"/>
  <c r="J74" i="3" s="1"/>
  <c r="N76" i="3"/>
  <c r="J76" i="3" s="1"/>
  <c r="M70" i="3"/>
  <c r="M69" i="3"/>
  <c r="N69" i="3"/>
  <c r="N70" i="3"/>
  <c r="M64" i="3"/>
  <c r="J64" i="3" s="1"/>
  <c r="M63" i="3"/>
  <c r="J63" i="3" s="1"/>
  <c r="M65" i="3"/>
  <c r="J65" i="3" s="1"/>
  <c r="M62" i="3"/>
  <c r="J62" i="3" s="1"/>
  <c r="D32" i="2"/>
  <c r="C30" i="2"/>
  <c r="C29" i="2"/>
  <c r="B23" i="2"/>
  <c r="B24" i="2"/>
  <c r="B25" i="2"/>
  <c r="B27" i="2"/>
  <c r="B21" i="2"/>
  <c r="B19" i="2"/>
  <c r="B20" i="2"/>
  <c r="C19" i="2"/>
  <c r="C20" i="2"/>
  <c r="C18" i="2"/>
  <c r="D18" i="2"/>
  <c r="B18" i="2" s="1"/>
  <c r="D30" i="2"/>
  <c r="B30" i="2" s="1"/>
  <c r="D29" i="2"/>
  <c r="B29" i="2" s="1"/>
  <c r="D22" i="2"/>
  <c r="B22" i="2" s="1"/>
  <c r="D23" i="2"/>
  <c r="C23" i="2" s="1"/>
  <c r="D24" i="2"/>
  <c r="C24" i="2" s="1"/>
  <c r="D25" i="2"/>
  <c r="C25" i="2" s="1"/>
  <c r="D26" i="2"/>
  <c r="B26" i="2" s="1"/>
  <c r="D27" i="2"/>
  <c r="C27" i="2" s="1"/>
  <c r="D21" i="2"/>
  <c r="C21" i="2" s="1"/>
  <c r="D15" i="2"/>
  <c r="D16" i="2"/>
  <c r="D17" i="2"/>
  <c r="D28" i="2"/>
  <c r="D31" i="2"/>
  <c r="D14" i="2"/>
  <c r="E32" i="2"/>
  <c r="C26" i="2" l="1"/>
  <c r="C32" i="2" s="1"/>
  <c r="C22" i="2"/>
  <c r="J102" i="3"/>
  <c r="J113" i="3"/>
  <c r="J69" i="3"/>
  <c r="J70" i="3"/>
  <c r="J101" i="3"/>
  <c r="J112" i="3"/>
  <c r="B32" i="2"/>
</calcChain>
</file>

<file path=xl/sharedStrings.xml><?xml version="1.0" encoding="utf-8"?>
<sst xmlns="http://schemas.openxmlformats.org/spreadsheetml/2006/main" count="2423" uniqueCount="533">
  <si>
    <t>رأسمالي</t>
  </si>
  <si>
    <t>ادارة الموارد البشرية والمالية والمادية</t>
  </si>
  <si>
    <t>ادارة نظم وتكنولوجيا المعلومات</t>
  </si>
  <si>
    <t>اعداد الدراسات والاستشارات القانونية</t>
  </si>
  <si>
    <t>الاتصال االداخلي والخارجي</t>
  </si>
  <si>
    <t>القيادة والتخطيط</t>
  </si>
  <si>
    <t>تنظيم النقل البري</t>
  </si>
  <si>
    <t>تنظيم النقل البحري</t>
  </si>
  <si>
    <t>تطوير البنية التحتية لمرافق النقل</t>
  </si>
  <si>
    <t>ادارة النقل الحكومي</t>
  </si>
  <si>
    <t>النشاط</t>
  </si>
  <si>
    <t>تشغيلي</t>
  </si>
  <si>
    <t>الاجمالي</t>
  </si>
  <si>
    <t>الشؤون الادارية والمالية</t>
  </si>
  <si>
    <t>الحاسوب</t>
  </si>
  <si>
    <t>الشؤون القانونية</t>
  </si>
  <si>
    <t>العلاقات العامة</t>
  </si>
  <si>
    <t>الوكيل</t>
  </si>
  <si>
    <t>التخطيط</t>
  </si>
  <si>
    <t>الرقابة</t>
  </si>
  <si>
    <t>الإدارة العامة لسلطة الترخيص</t>
  </si>
  <si>
    <t>الإدارة العامة لمدارس تعليم السياقة والمعاهد</t>
  </si>
  <si>
    <t>الإدارة العامة لهندسة المركبات</t>
  </si>
  <si>
    <t>الإدارة العامة للشؤون الفنية</t>
  </si>
  <si>
    <t>دائرة التوعية والإرشاد</t>
  </si>
  <si>
    <t>دائرة نظم المعلومات الجغرافية</t>
  </si>
  <si>
    <t>الإدارة العامة للنقل على الطرق</t>
  </si>
  <si>
    <t>سلطة الموانئ</t>
  </si>
  <si>
    <t>الإدارة العامة للطرق والمشاريع</t>
  </si>
  <si>
    <t>دائرة المعايير الهندسية</t>
  </si>
  <si>
    <t>دائرة النقل الحكومي</t>
  </si>
  <si>
    <t>الادارة</t>
  </si>
  <si>
    <t>عدد الموظفين</t>
  </si>
  <si>
    <t>النسبة</t>
  </si>
  <si>
    <t xml:space="preserve"> الهدف الرئيسي 6:  رفع نسبة السائقين والمركبات ومهن المواصلات المرخصين</t>
  </si>
  <si>
    <t>الهدف الفرعي 1 : رفع نسبة المركبات المرخصة</t>
  </si>
  <si>
    <t>الأنشطة</t>
  </si>
  <si>
    <t xml:space="preserve">مؤشر الأداء </t>
  </si>
  <si>
    <t>الهدف المرجو</t>
  </si>
  <si>
    <t>الجهة المسئولة</t>
  </si>
  <si>
    <t>الجهة المساندة</t>
  </si>
  <si>
    <t>ر1</t>
  </si>
  <si>
    <t>ر2</t>
  </si>
  <si>
    <t>ر3</t>
  </si>
  <si>
    <t>ر4</t>
  </si>
  <si>
    <t>الأولوية (1-2-3)</t>
  </si>
  <si>
    <t>داخلي</t>
  </si>
  <si>
    <t>خارجي</t>
  </si>
  <si>
    <t>إعتماد مقترحات لحملات تخفيض رسوم تجديد ترخيص المركبات بكافة أنواعها (لفترات محددة)</t>
  </si>
  <si>
    <t xml:space="preserve">عدد المقترحات </t>
  </si>
  <si>
    <t>تحفيز المواطنين على الترخيص</t>
  </si>
  <si>
    <t>الإدارة العامة للترخيص</t>
  </si>
  <si>
    <t>وحدة الشؤون القانونية</t>
  </si>
  <si>
    <t>إعداد مقترح لتقديم حوافز لإلغاء المركبات القديمة مقابل تسهيلات في تجديد وتسجيل مركبات جديدة.</t>
  </si>
  <si>
    <t>إنجاز المقترح</t>
  </si>
  <si>
    <t>تنظيم حملات ميدانية لضبط وحجزالمركبات الغير مرخصة ومنتهية الترخيص وإلزامها بالترخيص.</t>
  </si>
  <si>
    <t>عدد المركبات المضبوطة</t>
  </si>
  <si>
    <t>رفع نسبة الالتزام</t>
  </si>
  <si>
    <t>البرنامج2: تحسين بيئة العمل في الإدارة العامة للترخيص</t>
  </si>
  <si>
    <t>إنجاز مهام الارشفة الالكترونية</t>
  </si>
  <si>
    <t>نسبة المواد المؤرشفة</t>
  </si>
  <si>
    <t>رفع كفاءة العمليات</t>
  </si>
  <si>
    <t>الإدارة العامة للحاسوب والمعلومات+ الإدارة العامة للشؤون الإدارية والمالية</t>
  </si>
  <si>
    <t>الهدف الفرعي 2 : رفع نسبة السائقين المرخصين</t>
  </si>
  <si>
    <t>البرنامج 1 : تقديم حوافز وحث السائقين على الترخيص</t>
  </si>
  <si>
    <t>إعتماد مقترحات لحملات تخفيض رسوم رخص القيادة بكافة أنواعها (لفترات محددة).</t>
  </si>
  <si>
    <t>عدد المقترحات المعتمدة</t>
  </si>
  <si>
    <t>تحفيز السائقين على الترخيص</t>
  </si>
  <si>
    <t>تنظيم حملات ميدانية لإلزام المواطنين بتجديد رخص القيادة.</t>
  </si>
  <si>
    <t>عدد الحملات</t>
  </si>
  <si>
    <t>البرنامج 2 : تحسين بيئة العمل في مدارس تعليم السياقة</t>
  </si>
  <si>
    <t>الوزن النسبي %</t>
  </si>
  <si>
    <t>حوسبة الإيصالات المالية لإدارة المدارس والمعاهد</t>
  </si>
  <si>
    <t>نسبة إنجاز البرنامج</t>
  </si>
  <si>
    <t>رفع الكفاءة والدقة</t>
  </si>
  <si>
    <t>الإدارة العامة للحاسوب والمعلومات</t>
  </si>
  <si>
    <t>تركيب الكاميرات في مركبات التعليم</t>
  </si>
  <si>
    <t>انخفاض مشاكل الفاحصين</t>
  </si>
  <si>
    <t>تسهيل المتابعة والرقابة</t>
  </si>
  <si>
    <t>تحسين موقف انطلاق مركبات السياقة</t>
  </si>
  <si>
    <t>انخفاض مشاكل الاصطفاف</t>
  </si>
  <si>
    <t>الإدارة العامة للشؤون الإدارية والمالية</t>
  </si>
  <si>
    <t>الهدف الفرعي 3: رفع نسبة مهن المواصلات المرخصة</t>
  </si>
  <si>
    <t>البرنامج 1 : متابعة المعارض ومحلات قطع الغيار العاملة في قطاع غزة</t>
  </si>
  <si>
    <t>تجديد وترخيص محلات قطع الغيار</t>
  </si>
  <si>
    <t>نسبة التجديد</t>
  </si>
  <si>
    <t>تحقيق نسبة 100% ترخيص</t>
  </si>
  <si>
    <t>تجديد وترخيص معارض المركبات</t>
  </si>
  <si>
    <t>البرنامج 2 : متابعة دوريات السلامة لترخيص المرافق المرورية</t>
  </si>
  <si>
    <t>حملة الفحص الشتوي</t>
  </si>
  <si>
    <t>تقرير</t>
  </si>
  <si>
    <t>تحقيق السلامة المرورية العامة للمواطنين</t>
  </si>
  <si>
    <t>شرطة المرور</t>
  </si>
  <si>
    <t>تنفيذ حملات لمتابعة التراخيص</t>
  </si>
  <si>
    <t>متابعة</t>
  </si>
  <si>
    <t>البرنامج3: متابعة الكراجات ومحطات الخدمة</t>
  </si>
  <si>
    <t>فحص جميع المركبات في مراكز الدينموميتر</t>
  </si>
  <si>
    <t>ضمان سلامة المركبات</t>
  </si>
  <si>
    <t>..</t>
  </si>
  <si>
    <t>تركيب وربط كاميرات مراقبة في مراكز الفحص</t>
  </si>
  <si>
    <t>ترخيص وتجديد محطات الوقود والكراجات</t>
  </si>
  <si>
    <t>تحقيق 100% ترخيص</t>
  </si>
  <si>
    <t>الارشفة الالكترونية لملفات الاضرار</t>
  </si>
  <si>
    <t>تحقيق 100% من الارشفة</t>
  </si>
  <si>
    <t>زيادة فعالية ودقة العمل</t>
  </si>
  <si>
    <t>البرنامج 1 : تطوير خدمات النقل على الطرق</t>
  </si>
  <si>
    <t>إعداد تطبيق لخطوط السير للحافلات العمومية</t>
  </si>
  <si>
    <t>نسبة إنجاز التطبيق</t>
  </si>
  <si>
    <t>تشجيع النقل العام</t>
  </si>
  <si>
    <t xml:space="preserve">تحفيز  قطاع النقل العمومي (مكتب تاكسيات - مكتب تأجير - شركة نقل) </t>
  </si>
  <si>
    <t>عدد حوافز</t>
  </si>
  <si>
    <t>تجويد أداء القطاع</t>
  </si>
  <si>
    <t>الشئون الإدارية والمالية والعلاقات العامة</t>
  </si>
  <si>
    <t>التواصل مع الوزارات المعنية لتطوير المواقف العمومية</t>
  </si>
  <si>
    <t>اجتماعات وورش عمل</t>
  </si>
  <si>
    <t>وحدة العلاقات العامة</t>
  </si>
  <si>
    <t>ضبط العشوائيات (مكاتب التاكسيات، مكاتب التأجير، .... الخ)</t>
  </si>
  <si>
    <t>عدد العشوائيات المضبوطة</t>
  </si>
  <si>
    <t>تنظيم النقل على الطرق</t>
  </si>
  <si>
    <t xml:space="preserve">تطويرالأنظمة والقوانين والتعليمات  الخاصة بتطوير قطاع النقل </t>
  </si>
  <si>
    <t>عدد القوانين والأنظمة</t>
  </si>
  <si>
    <t>مواءمة الاحتياجات والتطور</t>
  </si>
  <si>
    <t>وحدة الشئون القانونية</t>
  </si>
  <si>
    <t>إعداد دراسة لتطوير خطوط السير</t>
  </si>
  <si>
    <t>نسبة إنجاز الدراسة</t>
  </si>
  <si>
    <t>حل الكثافة المرورية</t>
  </si>
  <si>
    <t>وحدة التخطيط وتطوير الأداء المؤسسي</t>
  </si>
  <si>
    <t>الهدف الفرعي 5: رفع عدد المركبات المدخلة ولوازمها</t>
  </si>
  <si>
    <t>البرنامج1: تطوير مرافق الشؤون الفنية</t>
  </si>
  <si>
    <t>الهدف الفرعي 6:  تخفيض حوادث الطرق</t>
  </si>
  <si>
    <t>البرنامج 1 : التوعية والإرشاد المروري</t>
  </si>
  <si>
    <t>فحص نظر</t>
  </si>
  <si>
    <t>عدد المستفيدين</t>
  </si>
  <si>
    <t>رفع الوعي المروري</t>
  </si>
  <si>
    <t xml:space="preserve">العلاقات العامة، شرطة المرور، دوريات السلامة على الطريق، الجمعيات ذات العلاقة </t>
  </si>
  <si>
    <t>لا تسرع .. كي لا توجع</t>
  </si>
  <si>
    <t>فيديو السرعة الزائدة</t>
  </si>
  <si>
    <t>لاتتصل .. تصل</t>
  </si>
  <si>
    <t>فيديو استخدام الجوال أثناء القيادة</t>
  </si>
  <si>
    <t>الحد من مخاطر الحمولة الزائدة</t>
  </si>
  <si>
    <t>حزامك أمانك</t>
  </si>
  <si>
    <t>السردين البشري</t>
  </si>
  <si>
    <t>فيديو الحمولة الزائدة في الباصات</t>
  </si>
  <si>
    <t>الدراجات النارية</t>
  </si>
  <si>
    <t>لقاء طلاب الجامعات</t>
  </si>
  <si>
    <t>توعية السائق الجديد</t>
  </si>
  <si>
    <t>الرصيف حقي</t>
  </si>
  <si>
    <t>مسابقة على الطريق</t>
  </si>
  <si>
    <t>أسبوع المرور العالمي</t>
  </si>
  <si>
    <t xml:space="preserve">على هاوية الطريق </t>
  </si>
  <si>
    <t>زيارات أهالي ضحايا حوادث الطرق</t>
  </si>
  <si>
    <t>اليوم العالمي لضحايا الحوادث المرورية</t>
  </si>
  <si>
    <t>توعية طلاب المدارس</t>
  </si>
  <si>
    <t>مخيم سفراء التنمية</t>
  </si>
  <si>
    <t>جداريات المدارس</t>
  </si>
  <si>
    <t>سبوتات توعوية عبر الإذاعات المحلية</t>
  </si>
  <si>
    <t>عدد السبوتات</t>
  </si>
  <si>
    <t>سبوتات وفيديوهات توعوية عبر قناة أمواج الرياضية</t>
  </si>
  <si>
    <t>مداخلات توعوية عبر الإذاعات المحلية</t>
  </si>
  <si>
    <t>رسالة على الطريق</t>
  </si>
  <si>
    <t>مؤتمر علمي للتوعية المرورية</t>
  </si>
  <si>
    <t>معرض وحفل ختامي</t>
  </si>
  <si>
    <t>فيديو التوعية في عام</t>
  </si>
  <si>
    <t>البرنامج2: تطوير  نظم المعلومات الجغرافية</t>
  </si>
  <si>
    <t>نسبة النقاط المسقطة</t>
  </si>
  <si>
    <t>اسقاط 90% من النقاط</t>
  </si>
  <si>
    <t>الإدارة العامة للهندسة والسلامة المرورية</t>
  </si>
  <si>
    <t>اسقاط الحوادث المرورية على الخرائط</t>
  </si>
  <si>
    <t>نسبة الحوادث المرورية المسقطة</t>
  </si>
  <si>
    <t xml:space="preserve">متابعة إسقاط الحوادث </t>
  </si>
  <si>
    <t>الاشراف على تحديث البيانات على برنامج الخرائط</t>
  </si>
  <si>
    <t xml:space="preserve">تقرير </t>
  </si>
  <si>
    <t xml:space="preserve">تحديث 100% </t>
  </si>
  <si>
    <t>رسم خرائط لشبكة الطرق وتصنيفاتها</t>
  </si>
  <si>
    <t>انجاز 50% من الخرائط</t>
  </si>
  <si>
    <t xml:space="preserve"> الهدف الرئيسي 7: تطوير ميناء الصيد البحري</t>
  </si>
  <si>
    <t>الهدف الفرعي1 : رفع مستوى السلامة الملاحية للصيادين</t>
  </si>
  <si>
    <t>البرنامج1: تطوير الإنشاءات المينائية</t>
  </si>
  <si>
    <t xml:space="preserve">تعميق حوض الميناء بعمق 7 م </t>
  </si>
  <si>
    <t>نسبة إنجاز التعميق</t>
  </si>
  <si>
    <t>تسهيل رسو وسائط الابحار</t>
  </si>
  <si>
    <t>وحدة الموانئ</t>
  </si>
  <si>
    <t>عمل ألسنة خشبية بحرية</t>
  </si>
  <si>
    <t>نسبة إنجاز الألسنة البحرية</t>
  </si>
  <si>
    <t xml:space="preserve">تأمين وسائط الابحار </t>
  </si>
  <si>
    <t>الهدف الفرعي2:  رفع الكفاءة التشغيلية لمرافق الميناء</t>
  </si>
  <si>
    <t>البرنامج1:  إعادة تأهيل كاسر الأمواج</t>
  </si>
  <si>
    <t>إجراء الصيانة اللازمة لكاسر الأمواج من خلال تدعيمه بعدد 1000 رجل غراب</t>
  </si>
  <si>
    <t>الحفاظ على اللسان البحري من الانهيار</t>
  </si>
  <si>
    <t>البرنامج2: تطوير الرصيف الشمالي لمنارة الميناء  في ميناء غزة</t>
  </si>
  <si>
    <t>تصميم خرائط التنفيذ</t>
  </si>
  <si>
    <t>عدد التقارير</t>
  </si>
  <si>
    <t>تسهيل عمليات النقل</t>
  </si>
  <si>
    <t>ترسية عطاءات التنفيذ</t>
  </si>
  <si>
    <t>انجاز الرصيف حسب المخطط</t>
  </si>
  <si>
    <t>نسبة الإنجاز</t>
  </si>
  <si>
    <t>البرنامج3: تر كيب رافعة لوسائط الإبحار</t>
  </si>
  <si>
    <t>خريطة</t>
  </si>
  <si>
    <t>تسهيل عمليات الصيانة</t>
  </si>
  <si>
    <t>انجاز الرافعة</t>
  </si>
  <si>
    <t xml:space="preserve"> الهدف الرئيسي 8:  تحسين وتجويد مرافق النقل</t>
  </si>
  <si>
    <t>الهدف الفرعي 1 : تطوير المرافق المختلفة التابعة للوزارة</t>
  </si>
  <si>
    <t>البرنامج1: تحسين بيئة العمل في دوائر الوزارة الخدماتية</t>
  </si>
  <si>
    <t>تزويد مقرات ترخيص خانيونس ورفح بالطاقة الشمسية</t>
  </si>
  <si>
    <t>نسبة الانجاز</t>
  </si>
  <si>
    <t xml:space="preserve">ضمان استمرارية العمل </t>
  </si>
  <si>
    <t>الهدف الفرعي 2 : رفع كفاءة شبكة الطرق</t>
  </si>
  <si>
    <t>البرنامج1:  تطوير  مرافق الطرق الرئيسة</t>
  </si>
  <si>
    <t>تحسين الحالة المرورية للقطاعات المزدحمة</t>
  </si>
  <si>
    <t>معدل زمن التنقل للرحلات</t>
  </si>
  <si>
    <t>زيادة انسيابية الحركة</t>
  </si>
  <si>
    <t>تركيب إشارات مرورية</t>
  </si>
  <si>
    <t>عدد الإشارات التي تم تركيبها</t>
  </si>
  <si>
    <t>تنظيم حركة السير</t>
  </si>
  <si>
    <t>...</t>
  </si>
  <si>
    <t xml:space="preserve">تركيب منظومة رادارات </t>
  </si>
  <si>
    <t>انجاز المنظومة</t>
  </si>
  <si>
    <t>مراقبة السرعة</t>
  </si>
  <si>
    <t>الهدف الفرعي 3:  تقليل الاختناقات المرورية</t>
  </si>
  <si>
    <t>البرنامج1: دراسة المحاور والمفترقات والأحجام المرورية</t>
  </si>
  <si>
    <t>إنشاء مركز متخصص بإحصاءات الطرق  وأعمال العد المروري "النواة الإحصائية"</t>
  </si>
  <si>
    <t>إنشاء المركز</t>
  </si>
  <si>
    <t>وجود بيانات متاحة لتصميم الطرق وتحليل الحوادث</t>
  </si>
  <si>
    <t>معرض التوعية المرورية الدائم</t>
  </si>
  <si>
    <t>انجاز المشروع</t>
  </si>
  <si>
    <t>رفع نسبة الوعي المروري لدى المواطنين</t>
  </si>
  <si>
    <t>البرنامج2: إنشاء مرافق مرورية وفق المعايير الفنية والهندسية المعتمدة</t>
  </si>
  <si>
    <t>زيارة ميدانية لكافة المرافق المتعلقة بالوزارة  لمنح الرخصة</t>
  </si>
  <si>
    <t>ميداني</t>
  </si>
  <si>
    <t>ضمان الالتزام</t>
  </si>
  <si>
    <t>عدد</t>
  </si>
  <si>
    <t>دهان خطوط المشاة</t>
  </si>
  <si>
    <t>مطابقة المعايير</t>
  </si>
  <si>
    <t>معاينة حوادث الطرق ميدانياً فور وقوعها</t>
  </si>
  <si>
    <t>الحد من الحوادث</t>
  </si>
  <si>
    <t>رفع تقارير بأسباب الحوادث المرورية والتوصيات</t>
  </si>
  <si>
    <t xml:space="preserve">معاينة الشوارع التي بها مشاكل مرورية ورفع تقارير فيها </t>
  </si>
  <si>
    <t xml:space="preserve"> الهدف الرئيسي9: ترشيد نفقات النقل الحكومي</t>
  </si>
  <si>
    <t>الهدف الفرعي 1 :  تطوير الرقابة على استخدام مركبات النقل الحكومي</t>
  </si>
  <si>
    <t xml:space="preserve">البرنامج1: الرقابة العينية المكثفة </t>
  </si>
  <si>
    <t>القيام بعمل جولات رقابية فجائية على المركبات الحكومية أثناء وبعد الدوام</t>
  </si>
  <si>
    <t>ضبط التنقل</t>
  </si>
  <si>
    <t>وحدة النقل الحكومي</t>
  </si>
  <si>
    <t>إعداد التقارير الرقابية  المختلفة</t>
  </si>
  <si>
    <t xml:space="preserve">الهدف الفرعي2: تقليل نفقات الصيانة والتشغيل </t>
  </si>
  <si>
    <t>البرنامج1:  استبدال مركبات جديدة بالمركبات المكهنة</t>
  </si>
  <si>
    <t xml:space="preserve">معاينة المركبات القديمة </t>
  </si>
  <si>
    <t>تقليل النفقات</t>
  </si>
  <si>
    <t>تكهين المركبات المتهالكة</t>
  </si>
  <si>
    <t>شراء مركبات جديدة</t>
  </si>
  <si>
    <t>الهدف الفرعي 3 : تحسين البيئة التكنولوجية للعمل</t>
  </si>
  <si>
    <t>البرنامج1: حوسبة منظومة صيانة المركبات الحكومية</t>
  </si>
  <si>
    <t>تصميم البرنامج</t>
  </si>
  <si>
    <t>فترة تجربة للبرنامج</t>
  </si>
  <si>
    <t>البرنامج2: تنفيذ الربط الالكتروني الثنائي مع وزارة المالية</t>
  </si>
  <si>
    <t>ورشة عمل مع وزارة المالية</t>
  </si>
  <si>
    <t>توقيع إتفاقية مع وزارة المالية</t>
  </si>
  <si>
    <t>توزيع التكلفة</t>
  </si>
  <si>
    <t>تطويري</t>
  </si>
  <si>
    <t>الهدف العام للدائرة الحكومية :  تطوير قطاعات وزارة النقل والمواصلات وتحسين كفاءة الأداء</t>
  </si>
  <si>
    <t>قطاع البنية التحتية (تطوير البيئة المكانية والارتقاء بمرافق البنية التحتية)</t>
  </si>
  <si>
    <t xml:space="preserve"> الهدف الرئيسي 1:توجيه الجهود وتطوير السياسات والاستراتيجيات والإجراءات ومتابعة ورفع كفاءة الأداء في الوزارة</t>
  </si>
  <si>
    <t xml:space="preserve">الهدف الفرعي 1 :  تطوير الاستراتيجيات والخطط والسياسات والإجراءات ورفع كفاءة الأداء المؤسسي </t>
  </si>
  <si>
    <t>البرنامج1: إعداد ومتابعة الخطة التشغيلية والتقارير الدورية</t>
  </si>
  <si>
    <t>إعداد الخطة التشغيلية للوزارة للعام 2022</t>
  </si>
  <si>
    <t xml:space="preserve">إعداد الخطة </t>
  </si>
  <si>
    <t>تطوير الأداء المؤسسي</t>
  </si>
  <si>
    <t>الإدارات والوحدات</t>
  </si>
  <si>
    <t>متابعة تنفيذ الخطة التشغيلية للوزارة 2021</t>
  </si>
  <si>
    <t>نسبة التنفيذ</t>
  </si>
  <si>
    <t>تقييم الخطة وفق الوزن النسبي وتحديد نسبة الانجاز</t>
  </si>
  <si>
    <t>متابعة تنفيذ المبادرات والمشاريع الحكومية</t>
  </si>
  <si>
    <t>عدد المبادرات المنفذة</t>
  </si>
  <si>
    <t>إعداد التقارير الدورية (الشهرية والربعية والنصفية والسنوية)</t>
  </si>
  <si>
    <t>تقارير</t>
  </si>
  <si>
    <t>البرنامج2: تدريب وتمكين الكادر الوظيفي</t>
  </si>
  <si>
    <t>اعداد الخطة التدريبية لسنة 2021</t>
  </si>
  <si>
    <t>دراسة</t>
  </si>
  <si>
    <t>تطوير الأداء الوظيفي</t>
  </si>
  <si>
    <t>توفير دورات تدريبية متخصصة للكادر الوظيفي.</t>
  </si>
  <si>
    <t>متدرب</t>
  </si>
  <si>
    <t xml:space="preserve">انجاز وتقييم البرامج التدريبية </t>
  </si>
  <si>
    <t>البرنامج3: إعداد وتطوير أدلة الجودة</t>
  </si>
  <si>
    <t>متابعة تطوير دليل الاجراءات</t>
  </si>
  <si>
    <t>نسبة انجاز الدليل</t>
  </si>
  <si>
    <t>اعداد وثائق الجودة</t>
  </si>
  <si>
    <t>كافة الإدارات</t>
  </si>
  <si>
    <t>مراجعة دليل الخدمات الحكومية</t>
  </si>
  <si>
    <t>نسبة انجاز المراجعة</t>
  </si>
  <si>
    <t>متابعة تنفيذ مبادرات الجودة الحكومية</t>
  </si>
  <si>
    <t>البرنامج4: تحسين الخدمة المقدمة للجمهور</t>
  </si>
  <si>
    <t>اعداد مسح لقياس الرضا عن الخدمات المقدمة  لمتلقي الخدمة</t>
  </si>
  <si>
    <t>نسبة انجاز المسح</t>
  </si>
  <si>
    <t>تحسين خدمة متلقي الخدمة</t>
  </si>
  <si>
    <t>اعداد مسح لقياس مدى رضا الموارد البشرية في الوزارة</t>
  </si>
  <si>
    <t>الإدارة العامة للشئون الادارية والمالية</t>
  </si>
  <si>
    <t>تنظيم زيارات لمراكز الخدمة بهدف الإطلاع على سير العمل</t>
  </si>
  <si>
    <t xml:space="preserve">  تنفيذ الزيارات واعداد التقاريراللازمة</t>
  </si>
  <si>
    <t>الهدف الفرعي 2 :ضمان سلامة الإجراءات الإدارية والمالية والفنية</t>
  </si>
  <si>
    <t>البرنامج 1 : سلامة الإجراءات الإدارية والمالية</t>
  </si>
  <si>
    <t>متابعة اجراءات العمل  داخل دائرة الخدمات</t>
  </si>
  <si>
    <t>ضمان سلامة الإجراءات</t>
  </si>
  <si>
    <t>وحدة الرقابة الداخلية</t>
  </si>
  <si>
    <t>متابعة اجراءات العمل في دائرة المشتريات</t>
  </si>
  <si>
    <t>متابعة اجراءات صرف النفقات التشغيلية</t>
  </si>
  <si>
    <t>متابعة اجراءات التحصيل المالي من مقدمي الخدمة للجمهور</t>
  </si>
  <si>
    <t>البرنامج 2 : المتابعة الإدارية للوحدات التنظيمية في الوزارة</t>
  </si>
  <si>
    <t xml:space="preserve">متابعة سجلات الحضور والغياب لموظفي الوزارة ومؤسساتها </t>
  </si>
  <si>
    <t>تقييم الخطة التشغيلية</t>
  </si>
  <si>
    <t>متابعة المراسلات مع الوزارات الأخري</t>
  </si>
  <si>
    <t>مكتب الوكيل</t>
  </si>
  <si>
    <t xml:space="preserve">متابعة الصادر والوارد </t>
  </si>
  <si>
    <t>البرنامج 3 : المتابعة الفنية والمهنية للوحدات التنظيمية</t>
  </si>
  <si>
    <t>المتابعة الميدانية والمكانية لكافة مرافق الوزارة (دوائر الترخيص-المدارس والمعاهد-الميناء........الخ) والتحقق من مدى ملائمة المرافق للسلامة المهنية والفنية</t>
  </si>
  <si>
    <t>متابعة التعليمات والخطط المرجوة لكافة الادارات ومدي التزام الموظفين بها من خلال التعامل مع الجمهور في تقديم الخدمة</t>
  </si>
  <si>
    <t>البرنامج 4 : مواكبة البرامج المستخدمة مع التطور التكنولوجي</t>
  </si>
  <si>
    <t xml:space="preserve">تطبيق نظام الارشفة الالكترونية </t>
  </si>
  <si>
    <t>تسهيل الرقابة</t>
  </si>
  <si>
    <t>معالجة المشاكل الفنية والمهنية من خلال تقديم اقتراحات وتوصيات في تطوير البرامج المحوسبة</t>
  </si>
  <si>
    <t>مسودة</t>
  </si>
  <si>
    <t>الرقابة الالكترونية المستمرة</t>
  </si>
  <si>
    <t xml:space="preserve"> الهدف الرئيسي 2: توفير وتطوير الموارد البشرية والمالية اللازمة لسير العمل بشكل صحيح وتحسين بيئة العمل</t>
  </si>
  <si>
    <t>الهدف الفرعي 1 :   تقليل التكاليف وضبط النفقات ومتابعة إعداد الموازنة وزيادة الإيرادات وضبطها ومراقبتها وفقاً للأنظمة والقوانين المعمول بها</t>
  </si>
  <si>
    <t>البرنامج1: إعداد مشروع الموازنة للعام 2022</t>
  </si>
  <si>
    <t>حصر النفقات التشغيلية والرأسمالية</t>
  </si>
  <si>
    <t>قيمة النفقات</t>
  </si>
  <si>
    <t>إعداد الموازنة</t>
  </si>
  <si>
    <t>جميع الإدارات</t>
  </si>
  <si>
    <t>حصر النفقات التطويرية</t>
  </si>
  <si>
    <t>توقع وقياس ايرادات الوزارة للعام القادم</t>
  </si>
  <si>
    <t>قيمة الايرادات المتوقعة</t>
  </si>
  <si>
    <t>دوائر الترخيص + الدائرة المالية</t>
  </si>
  <si>
    <t xml:space="preserve">مناقشة الموازنة مع وزارة المالية </t>
  </si>
  <si>
    <t xml:space="preserve">  قرار الاعتماد</t>
  </si>
  <si>
    <t>وزارة المالية</t>
  </si>
  <si>
    <t>البرنامج2: متابعة تحصيل إيرادات الوزارة</t>
  </si>
  <si>
    <t>إعداد تقرير الإيرادات</t>
  </si>
  <si>
    <t>تقرير شهري</t>
  </si>
  <si>
    <t>زيادة الشفافية</t>
  </si>
  <si>
    <t>عمل المطابقات البنكية</t>
  </si>
  <si>
    <t>زيادة الدقة</t>
  </si>
  <si>
    <t>حصر وتسديد الالتزامات التشغيلية والرأسمالية للوزارة</t>
  </si>
  <si>
    <t>الحفاظ على ثقة الموردين</t>
  </si>
  <si>
    <t>عمل المناقلات والتنزيلات لبنود الموازنة</t>
  </si>
  <si>
    <t>تقليل الانحرافات</t>
  </si>
  <si>
    <t xml:space="preserve">الهدف الفرعي2: تطوير وتنظيم وتخطيط القوى العاملة وشؤون الموظفين ورعاية حقوقهم وتحسين بيئة العمل الداخلية </t>
  </si>
  <si>
    <t>البرنامج1:  تنمية الموارد البشرية</t>
  </si>
  <si>
    <t xml:space="preserve">هندرة الكادر البشري من خلال اعادة توزيع المواقع الوظيفية والتسكين على هيكلية الوزارة. </t>
  </si>
  <si>
    <t xml:space="preserve">عدد الموظفين المسكنين </t>
  </si>
  <si>
    <t>إعادة هيكلة الوزارة</t>
  </si>
  <si>
    <t xml:space="preserve">متابعة تحقيق الانضباط الوظيفي من خلال تطبيق وتنفيذ القوانين والانظمة والتعليمات والقرارات الادارية </t>
  </si>
  <si>
    <t>الانضباط الوظيفي</t>
  </si>
  <si>
    <t>تحسين الأداء الوظيفي</t>
  </si>
  <si>
    <t>تفعيل نظام الحوافز الخاص</t>
  </si>
  <si>
    <t>عدد الموظفين المحفزين</t>
  </si>
  <si>
    <t>زيادة رضا الموظفين وتحسين الأداء</t>
  </si>
  <si>
    <t xml:space="preserve">الهدف الفرعي3: تأمين اللوازم العامة والمعدات والمواد </t>
  </si>
  <si>
    <t>البرنامج1: توفير مستلزمات ومتطلبات الوزارة ضمن إجراءات شراء سليمة وشفافة</t>
  </si>
  <si>
    <t xml:space="preserve">إعداد المناقصات والمزادات الخاصة باللوازم </t>
  </si>
  <si>
    <t xml:space="preserve">عدد المناقصات والمزادات </t>
  </si>
  <si>
    <t>تأمين احتياجات الوزارة</t>
  </si>
  <si>
    <t>متابعة المشتريات المباشرة وعروض الأسعار</t>
  </si>
  <si>
    <t>عدد المشتريات  وعروض الأسعار</t>
  </si>
  <si>
    <t>تأمين اللوازم العامة والمعدات العامة والمواد الفنية وتسليمها إلى قسم المستودعات</t>
  </si>
  <si>
    <t>عدد اللوازم والمعدات والمواد</t>
  </si>
  <si>
    <t xml:space="preserve"> الهدف الرئيسي 3: تطوير البنية التكنولوجية ورفع كفاءة عمليات التواصل والرقابة والتوجيه وحوسبة الخدمات </t>
  </si>
  <si>
    <t>الهدف الفرعي 1 :  تطوير نظم الحوسبة في الوزارة</t>
  </si>
  <si>
    <t>البرنامج1: تحديث وإعداد برامج تكنولوجية</t>
  </si>
  <si>
    <t xml:space="preserve">اعداد خطط البرامج </t>
  </si>
  <si>
    <t>إنجاز خطة برامج</t>
  </si>
  <si>
    <t>تطوير الحوسبة</t>
  </si>
  <si>
    <t xml:space="preserve">تنفيذ البرامج </t>
  </si>
  <si>
    <t>نسبة البرامج المنجزة</t>
  </si>
  <si>
    <t>البرنامج2: تطوير وتحديث الشبكات</t>
  </si>
  <si>
    <t xml:space="preserve">دراسة احتياجات الوزارة من تطوير الشبكات </t>
  </si>
  <si>
    <t>ضمان الاتصال الفعال</t>
  </si>
  <si>
    <t>انجاز تحديث وتطوير الشبكات</t>
  </si>
  <si>
    <t>الهدف الفرعي 2 : الحفاظ على كفاءة الأداء التشغيلي لجميع مكونات النظم المحوسبة</t>
  </si>
  <si>
    <t>البرنامج 1 : توفير  أجهزة ومعدات تكنولوجية</t>
  </si>
  <si>
    <t xml:space="preserve">تحديد الاحتياجات </t>
  </si>
  <si>
    <t>الحفاظ على كفاءة النظام</t>
  </si>
  <si>
    <t xml:space="preserve">تنفيذ الشراء وتوفير اللوازم </t>
  </si>
  <si>
    <t>مسودة الخطة النهائية</t>
  </si>
  <si>
    <t>البرنامج2 : الصيانة والدعم الفني</t>
  </si>
  <si>
    <t xml:space="preserve">إجراء عمليات الصيانة الدورية </t>
  </si>
  <si>
    <t>عدد عمليات الصيانة</t>
  </si>
  <si>
    <t>الحفاظ على كفاءة الاجهزة</t>
  </si>
  <si>
    <t xml:space="preserve">إجراء عمليات الصيانة الطارئة </t>
  </si>
  <si>
    <t>عدد العمليات</t>
  </si>
  <si>
    <t>معالجة المشاكل الطارئة</t>
  </si>
  <si>
    <t xml:space="preserve"> الهدف الرئيسي4: تقديم الدعم القانوني وضمان قانونية السياسات والإجراءات المطبقة</t>
  </si>
  <si>
    <t>الهدف الفرعي 1 :  تطوير  القوانين والتشريعات المتبعة واللازمة لقطاع النقل والمواصلات</t>
  </si>
  <si>
    <t>البرنامج1: تطوير وتعديل وإضافة قوانين</t>
  </si>
  <si>
    <t>تجهيز مسودات القوانين المعدلة / المقترحة</t>
  </si>
  <si>
    <t>تحسين جودة الأداء القانوني والأداء المؤسسي</t>
  </si>
  <si>
    <t>اعتماد القوانين للتنفيذ</t>
  </si>
  <si>
    <t>عدد القوانين</t>
  </si>
  <si>
    <t xml:space="preserve">إعداد دورات تدريبية قانونية للكادر الوظيفي بالوزارة </t>
  </si>
  <si>
    <t>عدد الدورات</t>
  </si>
  <si>
    <t>تحسين مهارات الأداء للعاملين في الشئون القانونية لرفع كفاءة الأداء</t>
  </si>
  <si>
    <t>الهدف الفرعي 2 :   ضمان قانونية السياسات والإجراءات المتبعة</t>
  </si>
  <si>
    <t xml:space="preserve">البرنامج 1 :  مراجعة السياسات والإجراءات </t>
  </si>
  <si>
    <t>مراجعة دليل الإجراءات</t>
  </si>
  <si>
    <t>تعديل دليل الإجراءات</t>
  </si>
  <si>
    <t>التأكد من مطابقة الدليل مع القوانين والأنظمة السارية</t>
  </si>
  <si>
    <t xml:space="preserve">متابعة تنفيذ السياسات العامة للوزارة </t>
  </si>
  <si>
    <t>نسبة انحراف الأداء عن السياسات المرسومة</t>
  </si>
  <si>
    <t>التأكد من تطابق السياسات مع القوانين والأنظمة والقرارات المطبقة</t>
  </si>
  <si>
    <t xml:space="preserve"> الهدف الرئيسي 5:  تعزيز مكانة الوزارة لدى المواطن والمجتمع </t>
  </si>
  <si>
    <t>الهدف الفرعي 1 :   زيادة مستوى التواصل مع المؤسسات الدولية والمحلية والجمهور</t>
  </si>
  <si>
    <t>البرنامج1: التشبيك مع المؤسسات الدولية والمحلية</t>
  </si>
  <si>
    <t>إعداد برامج إذاعية توعوية (السلامة أولاً، لسلامتكم، مشوار الطرق</t>
  </si>
  <si>
    <t>عدد البرامج</t>
  </si>
  <si>
    <t>زيادة التوعية المرورية لدى المواطنين</t>
  </si>
  <si>
    <t>برنامج إذاعي (مع المواصلات، أو الوزارة في أسبوع</t>
  </si>
  <si>
    <t>برنامج إذاعي</t>
  </si>
  <si>
    <t>التواصل مع المواطنين</t>
  </si>
  <si>
    <t xml:space="preserve">مقالات توعوية حول السلامة المرورية </t>
  </si>
  <si>
    <t>عدد المقالات</t>
  </si>
  <si>
    <t>تفعيل مواقع التواصل الاجتماعي (فيس +تويتر..)</t>
  </si>
  <si>
    <t>عدد البوستات والنشرات على مواقع التواصل</t>
  </si>
  <si>
    <t xml:space="preserve">تعزيز العلاقة مع المواطنين </t>
  </si>
  <si>
    <t>انتاج فيديوهات (أفلام قصيرة-انفوجرافيك)</t>
  </si>
  <si>
    <t>عدد الفيديوهات</t>
  </si>
  <si>
    <t>تصميم بوسترات (التوعية بالقانون، السلامة المرورية) على وسائل التواصل الاجتماعي</t>
  </si>
  <si>
    <t>عدد البوسترات</t>
  </si>
  <si>
    <t>عمل خريطة لتسهيل وصول المواطنين (داخل التراخيص ومقر الوزارة)</t>
  </si>
  <si>
    <t>عدد الخرائط والبوسترات التعريفية</t>
  </si>
  <si>
    <t>تحسين الخدمات المقدمة للجمهور</t>
  </si>
  <si>
    <t>الشئون الإدارية والمالية</t>
  </si>
  <si>
    <t>البرنامج2: تطوير العلاقات مع الجمهور</t>
  </si>
  <si>
    <t>إعداد سسلسلة زيارات للمؤسسات التعليمية</t>
  </si>
  <si>
    <t>عدد الزيارات</t>
  </si>
  <si>
    <t>زيادة التعاون مع المؤسسات التعليمية</t>
  </si>
  <si>
    <t>إعداد سسلسلة زيارات للمؤسسات الإعلامية</t>
  </si>
  <si>
    <t>التشبيك وزيادة التواصل مع المؤسسات الإعلامية</t>
  </si>
  <si>
    <t>تفعيل صندوق الشكاوى في دوائر الترخيص</t>
  </si>
  <si>
    <t>وجود صندوق الشكاوى</t>
  </si>
  <si>
    <t>حل مشاكل المواطنين</t>
  </si>
  <si>
    <t xml:space="preserve">متابعة شكوى المواطنين واستفساراتهم عبر مواقع التواصل الاجتماعي </t>
  </si>
  <si>
    <t>عدد الشكاوى</t>
  </si>
  <si>
    <t>تعريف المواطنين بإجراءات الوزارة</t>
  </si>
  <si>
    <t>عدد النشرات والبوسترات التعريفية</t>
  </si>
  <si>
    <t>تعريف المواطين بإجراءات الخدمة</t>
  </si>
  <si>
    <t>بوسترات للتعريف بأهداف الوزارة</t>
  </si>
  <si>
    <t>تعريف المواطنين بأهداف الوزارة</t>
  </si>
  <si>
    <t>الهدف الفرعي 2 :  تعزيز انتماء الموظفين للوزارة</t>
  </si>
  <si>
    <t>البرنامج 1 : المشاركة الاجتماعية</t>
  </si>
  <si>
    <t>تنظيم زيارات الموظفين في المناسبات الخاصة</t>
  </si>
  <si>
    <t>تعزيز العلاقة مع الموظفين</t>
  </si>
  <si>
    <t>المشاركة في لجان تحفيز الموظفين</t>
  </si>
  <si>
    <t>عدد اللجان</t>
  </si>
  <si>
    <t>رفع أداء الموظفين</t>
  </si>
  <si>
    <t>البرنامج3: متابعة النفقات التشغيلية والرأسمالية للوزارة</t>
  </si>
  <si>
    <t>تنفيذ البرنامج</t>
  </si>
  <si>
    <t xml:space="preserve">التكلفة </t>
  </si>
  <si>
    <t>التكلفة</t>
  </si>
  <si>
    <t>مشروع تطوير الورشة الفنية</t>
  </si>
  <si>
    <t>رفع كفاءة العمليات والاستيعابية</t>
  </si>
  <si>
    <t xml:space="preserve">تطوير أجهزة الطابور </t>
  </si>
  <si>
    <t>عدد الأجهزة المحدثة</t>
  </si>
  <si>
    <t xml:space="preserve">تحسين خدمات الجمهور </t>
  </si>
  <si>
    <t>إنشاء مبنى ترخيص غزة</t>
  </si>
  <si>
    <t xml:space="preserve">تطوير العمل </t>
  </si>
  <si>
    <t>*</t>
  </si>
  <si>
    <t>ربط المخالفات المرورية بالترخيص</t>
  </si>
  <si>
    <t>تطوير لوحات المركبات وتحديثها وفق المعايير الدولية</t>
  </si>
  <si>
    <t xml:space="preserve">تطوير نظام الفحوصات النظرية </t>
  </si>
  <si>
    <t>تطوير وتحديث بطاقات رخص المركبات وفق المعايير الدولية</t>
  </si>
  <si>
    <t xml:space="preserve">إنشاء المعهد الوطني للمعدات الهندسية </t>
  </si>
  <si>
    <t>تحسين بيئة الخدمات في الوزارة</t>
  </si>
  <si>
    <t xml:space="preserve">زيادة إنتاجية الموظفين </t>
  </si>
  <si>
    <t>إنشاء مكاتب للحاسوب وفق المعايير الدولية</t>
  </si>
  <si>
    <t>إنشاء مركز للأرصاد الجوية</t>
  </si>
  <si>
    <t>نسبة التحديث</t>
  </si>
  <si>
    <t>رفع معايير السلامة في النقل العام</t>
  </si>
  <si>
    <t>تسهيل خدمات المواطنين</t>
  </si>
  <si>
    <t>الحاسوب+الشؤون الإدارية</t>
  </si>
  <si>
    <t>مطابقة النظم الدولية</t>
  </si>
  <si>
    <t>الإدارة العامة للمدارس</t>
  </si>
  <si>
    <t>رفع معايير السلامة في الاعمال الهندسية</t>
  </si>
  <si>
    <t>رفع مستوى السلامة الملاحية</t>
  </si>
  <si>
    <t>وحدة الموانئ البحرية</t>
  </si>
  <si>
    <t xml:space="preserve">إنجاز برنامج النقاط للمخالفات المرورية </t>
  </si>
  <si>
    <t>التسهيل على المواطنين</t>
  </si>
  <si>
    <t>متابعة تحديث حافلات شركات النقل</t>
  </si>
  <si>
    <t>إنشاء مكاتب ترخيص في مراكز الفحص الديناموميتر</t>
  </si>
  <si>
    <t>البرنامج1: تقديم حوافز وخصومات للمواطنين وتجويد الخدمات المقدمة</t>
  </si>
  <si>
    <t xml:space="preserve">الهدف الفرعي 4: تنظيم وتطوير قطاع النقل العام </t>
  </si>
  <si>
    <t>إدخال قطع غيار مستخدمة</t>
  </si>
  <si>
    <t>إدخال قطع غيار جديدة</t>
  </si>
  <si>
    <t>تغيير في مواصفات المركبات حسب الأوامر الفنية للشركة المنتجة</t>
  </si>
  <si>
    <t>تقرير أضرار وخسائر الوزارة</t>
  </si>
  <si>
    <t>تطوير برنامج هندسة المركبات إلكترونيًا</t>
  </si>
  <si>
    <t>تطوير برنامج حصر الأضرار والخسائر في الوزارة ودمجه مع برنامج الأرشفة الإلكتروني</t>
  </si>
  <si>
    <t>إدخال مركبات وتسجيل أولي</t>
  </si>
  <si>
    <t>اسقاط النقاط على الخرائط لمدارس تعليم سياقة وبياناتها</t>
  </si>
  <si>
    <t>اسقاط النقاط على الخرائط لمعارض السيارات وبياناتها</t>
  </si>
  <si>
    <t>اسقاط النقاط على الخرائط للورش وبياناتها</t>
  </si>
  <si>
    <t>اسقاط النقاط على الخرائط لصالات الأفراح وبياناتها</t>
  </si>
  <si>
    <t>اسقاط النقاط على الخرائط لمحطات الوقود وبياناتها</t>
  </si>
  <si>
    <t>اسقاط النقاط على الخرائط لمكاتب التاكسيات وبياناتها</t>
  </si>
  <si>
    <t>اسقاط النقاط على الخرائط لمعارض التأجيروبياناتها</t>
  </si>
  <si>
    <t>الزيارات الميدانية لمدارس تعليم السياقة التي تحتاج لتجديد الترخيص</t>
  </si>
  <si>
    <t>الزيارات الميدانية لمعارض السيارات التي تحتاج لتجديد الترخيص</t>
  </si>
  <si>
    <t>الزيارات الميدانية للورش التي تحتاج لتجديد الترخيص</t>
  </si>
  <si>
    <t>الزيارات الميدانية لصالات الأفراح التي تحتاج لتجديد الترخيص</t>
  </si>
  <si>
    <t>الزيارات الميدانية لمحطات الوقود التي تحتاج لتجديد الترخيص</t>
  </si>
  <si>
    <t>الزيارات الميدانية لمكاتب التاكسيات التي تحتاج لتجديد الترخيص</t>
  </si>
  <si>
    <t>الزيارات الميدانية لمعارض التأجير التي تحتاج لتجديد الترخيص</t>
  </si>
  <si>
    <t>الزيارات الميدانية للمنتجات المرورية التي تحتاج لتجديد الترخيص</t>
  </si>
  <si>
    <t>اعتماد المخططات المرورية للبلديات</t>
  </si>
  <si>
    <t>اعتماد خطط مشاريع الطرق والشوارع الاقليمية والمحلية في المحافظات</t>
  </si>
  <si>
    <t>اعتماد مشاريع الافراز والمجاورات السكنية</t>
  </si>
  <si>
    <t>اعتماد القوانين والانظمة لعمل مختلف المهن</t>
  </si>
  <si>
    <t>المشاركة في اللجان الفنية والفرعية والميدانية المنبثقة عن اللجنة المركزية</t>
  </si>
  <si>
    <t>ابداء الري الهندسي للمشاريع والمخططات المقدمة للجنة المركزية</t>
  </si>
  <si>
    <t>رئاسة اللجنة المرورية المكلفة من وكيل وزارة النقل والمواصلات لمناقشة وابداء الرأي الهندسى والمروري لمشاريع الطرق والخطط المرورية المختلفة في المحافظات و/أو المقدمة من البلديات</t>
  </si>
  <si>
    <t>عمل الزيارات اللازمة لابداء الرى ولايجاد الحلول الهندسية الممكنة والمناسبة</t>
  </si>
  <si>
    <t>اعتماد الخطط المرورية للبلديات ضمن اعمال اللجنة المرورية</t>
  </si>
  <si>
    <t>الحصول على تعويض صاحب الأضرار</t>
  </si>
  <si>
    <t>شرطة المرور+ مراكز الفحص</t>
  </si>
  <si>
    <t>شرطة المرور + جمعية أصحاب محطات الوقود</t>
  </si>
  <si>
    <t>عدد المخططات</t>
  </si>
  <si>
    <t>عدد المشاريع المعتمدة</t>
  </si>
  <si>
    <t>عدد القوانين المعتمدة</t>
  </si>
  <si>
    <t>عدد اللجان التي تم المشاركة فيها</t>
  </si>
  <si>
    <t>عدد المشاكل التي تم حلها</t>
  </si>
  <si>
    <t xml:space="preserve">عدد المشاريع المنجزة </t>
  </si>
  <si>
    <t>عدد الزيارات الميدانية</t>
  </si>
  <si>
    <t>عدد المخططات المعتمدة</t>
  </si>
  <si>
    <t>عدد المشاريع</t>
  </si>
  <si>
    <t>ا+A321:A327لمساهمة في تقديم المشاريع وحلول المشكلات المرورية في المحافظات المختلفة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</si>
</sst>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-* #,##0.00\ _ر_._س_._‏_-;\-* #,##0.00\ _ر_._س_._‏_-;_-* &quot;-&quot;??\ _ر_._س_._‏_-;_-@_-"/>
    <numFmt numFmtId="165" formatCode="_-* #,##0\ _ر_._س_._‏_-;\-* #,##0\ _ر_._س_._‏_-;_-* &quot;-&quot;??\ _ر_._س_._‏_-;_-@_-"/>
    <numFmt numFmtId="166" formatCode="m\-d"/>
    <numFmt numFmtId="167" formatCode="_-* #,##0_-;_-* #,##0\-;_-* &quot;-&quot;??_-;_-@_-"/>
  </numFmts>
  <fonts count="21"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name val="Sakkal Majalla"/>
    </font>
    <font>
      <sz val="16"/>
      <name val="Sakkal Majalla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4"/>
      <color theme="1"/>
      <name val="Arial"/>
      <family val="2"/>
    </font>
    <font>
      <b/>
      <sz val="12"/>
      <color rgb="FF000000"/>
      <name val="Sakkal Majalla"/>
    </font>
    <font>
      <b/>
      <sz val="12"/>
      <color rgb="FF000099"/>
      <name val="Sakkal Majalla"/>
    </font>
    <font>
      <sz val="12"/>
      <color rgb="FF000000"/>
      <name val="Sakkal Majalla"/>
    </font>
    <font>
      <sz val="10"/>
      <color rgb="FF000000"/>
      <name val="Hacen Liner XL"/>
    </font>
    <font>
      <sz val="9"/>
      <color rgb="FF000000"/>
      <name val="Hacen Liner XL"/>
    </font>
    <font>
      <b/>
      <sz val="10"/>
      <name val="Hacen Liner XL"/>
      <charset val="178"/>
    </font>
    <font>
      <sz val="10"/>
      <color rgb="FF000000"/>
      <name val="Hacen Liner XL"/>
      <charset val="178"/>
    </font>
    <font>
      <sz val="12"/>
      <color rgb="FF000000"/>
      <name val="Hacen Liner XL"/>
    </font>
    <font>
      <b/>
      <sz val="16"/>
      <color theme="1"/>
      <name val="Sakkal Majalla"/>
    </font>
    <font>
      <sz val="10"/>
      <color rgb="FF000099"/>
      <name val="Sakkal Majalla"/>
    </font>
    <font>
      <sz val="14"/>
      <color theme="1"/>
      <name val="Sakkal Majalla"/>
    </font>
    <font>
      <b/>
      <sz val="12"/>
      <color theme="1"/>
      <name val="Sakkal Majalla"/>
    </font>
    <font>
      <sz val="10"/>
      <name val="Hacen Liner X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5B8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</cellStyleXfs>
  <cellXfs count="130">
    <xf numFmtId="0" fontId="0" fillId="0" borderId="0" xfId="0"/>
    <xf numFmtId="165" fontId="4" fillId="3" borderId="6" xfId="1" applyNumberFormat="1" applyFont="1" applyFill="1" applyBorder="1" applyAlignment="1">
      <alignment horizontal="center" vertical="center"/>
    </xf>
    <xf numFmtId="43" fontId="0" fillId="0" borderId="0" xfId="0" applyNumberFormat="1"/>
    <xf numFmtId="0" fontId="5" fillId="0" borderId="0" xfId="0" applyFont="1"/>
    <xf numFmtId="43" fontId="5" fillId="0" borderId="0" xfId="0" applyNumberFormat="1" applyFont="1"/>
    <xf numFmtId="43" fontId="5" fillId="0" borderId="0" xfId="2" applyFont="1"/>
    <xf numFmtId="43" fontId="7" fillId="4" borderId="7" xfId="0" applyNumberFormat="1" applyFont="1" applyFill="1" applyBorder="1"/>
    <xf numFmtId="43" fontId="7" fillId="0" borderId="7" xfId="0" applyNumberFormat="1" applyFont="1" applyBorder="1"/>
    <xf numFmtId="43" fontId="5" fillId="5" borderId="0" xfId="2" applyFont="1" applyFill="1"/>
    <xf numFmtId="0" fontId="5" fillId="5" borderId="0" xfId="0" applyFont="1" applyFill="1"/>
    <xf numFmtId="166" fontId="10" fillId="9" borderId="10" xfId="4" applyNumberFormat="1" applyFont="1" applyFill="1" applyBorder="1" applyAlignment="1">
      <alignment horizontal="center" vertical="center" wrapText="1" readingOrder="2"/>
    </xf>
    <xf numFmtId="166" fontId="10" fillId="9" borderId="5" xfId="4" applyNumberFormat="1" applyFont="1" applyFill="1" applyBorder="1" applyAlignment="1">
      <alignment horizontal="center" vertical="center" wrapText="1" readingOrder="2"/>
    </xf>
    <xf numFmtId="166" fontId="10" fillId="9" borderId="4" xfId="4" applyNumberFormat="1" applyFont="1" applyFill="1" applyBorder="1" applyAlignment="1">
      <alignment horizontal="center" vertical="center" wrapText="1" readingOrder="2"/>
    </xf>
    <xf numFmtId="0" fontId="11" fillId="10" borderId="5" xfId="0" applyFont="1" applyFill="1" applyBorder="1" applyAlignment="1">
      <alignment horizontal="right" vertical="center" wrapText="1" readingOrder="2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5" xfId="0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0" fillId="8" borderId="5" xfId="4" applyNumberFormat="1" applyFont="1" applyFill="1" applyBorder="1" applyAlignment="1">
      <alignment horizontal="center" vertical="center" wrapText="1" readingOrder="1"/>
    </xf>
    <xf numFmtId="0" fontId="11" fillId="10" borderId="5" xfId="0" applyFont="1" applyFill="1" applyBorder="1" applyAlignment="1">
      <alignment horizontal="center" vertical="center"/>
    </xf>
    <xf numFmtId="9" fontId="11" fillId="10" borderId="5" xfId="0" applyNumberFormat="1" applyFont="1" applyFill="1" applyBorder="1" applyAlignment="1">
      <alignment horizontal="center" vertical="center" wrapText="1"/>
    </xf>
    <xf numFmtId="9" fontId="8" fillId="0" borderId="5" xfId="4" applyNumberFormat="1" applyFont="1" applyFill="1" applyBorder="1" applyAlignment="1">
      <alignment horizontal="center" vertical="center" wrapText="1" readingOrder="1"/>
    </xf>
    <xf numFmtId="0" fontId="14" fillId="10" borderId="5" xfId="0" applyFont="1" applyFill="1" applyBorder="1" applyAlignment="1">
      <alignment horizontal="right" vertical="center" wrapText="1" readingOrder="2"/>
    </xf>
    <xf numFmtId="0" fontId="12" fillId="10" borderId="5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 readingOrder="1"/>
    </xf>
    <xf numFmtId="0" fontId="11" fillId="10" borderId="5" xfId="0" applyFont="1" applyFill="1" applyBorder="1" applyAlignment="1">
      <alignment horizontal="right" vertical="center" wrapText="1"/>
    </xf>
    <xf numFmtId="9" fontId="11" fillId="0" borderId="5" xfId="0" applyNumberFormat="1" applyFont="1" applyBorder="1" applyAlignment="1">
      <alignment horizontal="center" vertical="center" wrapText="1" readingOrder="1"/>
    </xf>
    <xf numFmtId="0" fontId="11" fillId="1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5" fillId="10" borderId="5" xfId="0" applyFont="1" applyFill="1" applyBorder="1" applyAlignment="1">
      <alignment horizontal="right" vertical="center" wrapText="1" readingOrder="2"/>
    </xf>
    <xf numFmtId="0" fontId="15" fillId="0" borderId="5" xfId="0" applyFont="1" applyFill="1" applyBorder="1" applyAlignment="1">
      <alignment horizontal="right" vertical="center" wrapText="1" readingOrder="2"/>
    </xf>
    <xf numFmtId="9" fontId="11" fillId="0" borderId="5" xfId="0" applyNumberFormat="1" applyFont="1" applyFill="1" applyBorder="1" applyAlignment="1">
      <alignment horizontal="center" vertical="center" wrapText="1" readingOrder="1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/>
    </xf>
    <xf numFmtId="9" fontId="10" fillId="8" borderId="4" xfId="4" applyNumberFormat="1" applyFont="1" applyFill="1" applyBorder="1" applyAlignment="1">
      <alignment horizontal="center" vertical="center" wrapText="1" readingOrder="1"/>
    </xf>
    <xf numFmtId="9" fontId="8" fillId="0" borderId="12" xfId="4" applyNumberFormat="1" applyFont="1" applyFill="1" applyBorder="1" applyAlignment="1">
      <alignment horizontal="center" vertical="center" wrapText="1" readingOrder="1"/>
    </xf>
    <xf numFmtId="9" fontId="10" fillId="9" borderId="10" xfId="4" applyNumberFormat="1" applyFont="1" applyFill="1" applyBorder="1" applyAlignment="1">
      <alignment horizontal="center" vertical="center" wrapText="1"/>
    </xf>
    <xf numFmtId="9" fontId="10" fillId="9" borderId="4" xfId="4" applyNumberFormat="1" applyFont="1" applyFill="1" applyBorder="1" applyAlignment="1">
      <alignment horizontal="center" vertical="center" wrapText="1"/>
    </xf>
    <xf numFmtId="166" fontId="10" fillId="9" borderId="5" xfId="4" applyNumberFormat="1" applyFont="1" applyFill="1" applyBorder="1" applyAlignment="1">
      <alignment horizontal="center" vertical="center" readingOrder="2"/>
    </xf>
    <xf numFmtId="0" fontId="10" fillId="13" borderId="4" xfId="4" applyFont="1" applyFill="1" applyBorder="1" applyAlignment="1">
      <alignment horizontal="center" vertical="center" wrapText="1" readingOrder="2"/>
    </xf>
    <xf numFmtId="0" fontId="10" fillId="13" borderId="4" xfId="4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 wrapText="1" readingOrder="1"/>
    </xf>
    <xf numFmtId="166" fontId="10" fillId="13" borderId="4" xfId="4" applyNumberFormat="1" applyFont="1" applyFill="1" applyBorder="1" applyAlignment="1">
      <alignment horizontal="center" vertical="center" wrapText="1" readingOrder="2"/>
    </xf>
    <xf numFmtId="9" fontId="10" fillId="13" borderId="4" xfId="4" applyNumberFormat="1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 wrapText="1" readingOrder="2"/>
    </xf>
    <xf numFmtId="0" fontId="10" fillId="9" borderId="10" xfId="4" applyFont="1" applyFill="1" applyBorder="1" applyAlignment="1">
      <alignment horizontal="center" vertical="center" wrapText="1" readingOrder="2"/>
    </xf>
    <xf numFmtId="0" fontId="10" fillId="9" borderId="10" xfId="4" applyFont="1" applyFill="1" applyBorder="1" applyAlignment="1">
      <alignment horizontal="center" vertical="center" wrapText="1"/>
    </xf>
    <xf numFmtId="0" fontId="10" fillId="9" borderId="4" xfId="4" applyFont="1" applyFill="1" applyBorder="1" applyAlignment="1">
      <alignment horizontal="center" vertical="center" wrapText="1" readingOrder="2"/>
    </xf>
    <xf numFmtId="0" fontId="10" fillId="9" borderId="4" xfId="4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 readingOrder="1"/>
    </xf>
    <xf numFmtId="1" fontId="11" fillId="0" borderId="5" xfId="0" applyNumberFormat="1" applyFont="1" applyFill="1" applyBorder="1" applyAlignment="1">
      <alignment horizontal="center" vertical="center" wrapText="1" readingOrder="1"/>
    </xf>
    <xf numFmtId="43" fontId="11" fillId="0" borderId="5" xfId="2" applyFont="1" applyFill="1" applyBorder="1" applyAlignment="1">
      <alignment horizontal="center" vertical="center" wrapText="1" readingOrder="1"/>
    </xf>
    <xf numFmtId="3" fontId="13" fillId="0" borderId="5" xfId="0" applyNumberFormat="1" applyFont="1" applyFill="1" applyBorder="1" applyAlignment="1">
      <alignment horizontal="center" vertical="center" wrapText="1" readingOrder="1"/>
    </xf>
    <xf numFmtId="1" fontId="10" fillId="13" borderId="5" xfId="4" applyNumberFormat="1" applyFont="1" applyFill="1" applyBorder="1" applyAlignment="1">
      <alignment horizontal="center" vertical="center" wrapText="1" readingOrder="2"/>
    </xf>
    <xf numFmtId="1" fontId="10" fillId="13" borderId="4" xfId="4" applyNumberFormat="1" applyFont="1" applyFill="1" applyBorder="1" applyAlignment="1">
      <alignment horizontal="center" vertical="center" wrapText="1" readingOrder="2"/>
    </xf>
    <xf numFmtId="167" fontId="11" fillId="0" borderId="5" xfId="2" applyNumberFormat="1" applyFont="1" applyFill="1" applyBorder="1" applyAlignment="1">
      <alignment horizontal="center" vertical="center" wrapText="1" readingOrder="1"/>
    </xf>
    <xf numFmtId="0" fontId="18" fillId="0" borderId="12" xfId="3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 wrapText="1" readingOrder="1"/>
    </xf>
    <xf numFmtId="0" fontId="11" fillId="10" borderId="9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vertical="center"/>
    </xf>
    <xf numFmtId="0" fontId="18" fillId="0" borderId="0" xfId="3" applyFont="1" applyBorder="1" applyAlignment="1">
      <alignment horizontal="center"/>
    </xf>
    <xf numFmtId="166" fontId="10" fillId="9" borderId="5" xfId="4" applyNumberFormat="1" applyFont="1" applyFill="1" applyBorder="1" applyAlignment="1">
      <alignment horizontal="center" vertical="center" wrapText="1" readingOrder="2"/>
    </xf>
    <xf numFmtId="0" fontId="17" fillId="11" borderId="9" xfId="4" applyFont="1" applyFill="1" applyBorder="1" applyAlignment="1">
      <alignment horizontal="center" vertical="center" readingOrder="1"/>
    </xf>
    <xf numFmtId="0" fontId="0" fillId="0" borderId="0" xfId="0" applyBorder="1"/>
    <xf numFmtId="0" fontId="11" fillId="10" borderId="10" xfId="0" applyFont="1" applyFill="1" applyBorder="1" applyAlignment="1">
      <alignment horizontal="center" vertical="center" wrapText="1"/>
    </xf>
    <xf numFmtId="166" fontId="10" fillId="13" borderId="5" xfId="4" applyNumberFormat="1" applyFont="1" applyFill="1" applyBorder="1" applyAlignment="1">
      <alignment horizontal="center" vertical="center" wrapText="1" readingOrder="2"/>
    </xf>
    <xf numFmtId="0" fontId="0" fillId="2" borderId="0" xfId="0" applyFill="1"/>
    <xf numFmtId="0" fontId="11" fillId="0" borderId="4" xfId="0" applyFont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horizontal="center" vertical="center" wrapText="1" readingOrder="1"/>
    </xf>
    <xf numFmtId="167" fontId="11" fillId="0" borderId="0" xfId="2" applyNumberFormat="1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43" fontId="11" fillId="0" borderId="10" xfId="2" applyFont="1" applyFill="1" applyBorder="1" applyAlignment="1">
      <alignment horizontal="center" vertical="center" wrapText="1" readingOrder="1"/>
    </xf>
    <xf numFmtId="0" fontId="11" fillId="10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19" fillId="0" borderId="17" xfId="4" applyFont="1" applyBorder="1" applyAlignment="1">
      <alignment horizontal="center" wrapText="1"/>
    </xf>
    <xf numFmtId="0" fontId="19" fillId="0" borderId="18" xfId="4" applyFont="1" applyBorder="1" applyAlignment="1">
      <alignment horizontal="center" wrapText="1"/>
    </xf>
    <xf numFmtId="0" fontId="8" fillId="6" borderId="8" xfId="4" applyFont="1" applyFill="1" applyBorder="1" applyAlignment="1">
      <alignment horizontal="center" vertical="center"/>
    </xf>
    <xf numFmtId="0" fontId="8" fillId="6" borderId="9" xfId="4" applyFont="1" applyFill="1" applyBorder="1" applyAlignment="1">
      <alignment horizontal="center" vertical="center"/>
    </xf>
    <xf numFmtId="0" fontId="9" fillId="7" borderId="1" xfId="4" applyFont="1" applyFill="1" applyBorder="1" applyAlignment="1">
      <alignment horizontal="center" vertical="center" readingOrder="2"/>
    </xf>
    <xf numFmtId="0" fontId="9" fillId="7" borderId="9" xfId="4" applyFont="1" applyFill="1" applyBorder="1" applyAlignment="1">
      <alignment horizontal="center" vertical="center" readingOrder="2"/>
    </xf>
    <xf numFmtId="0" fontId="3" fillId="8" borderId="1" xfId="4" applyFont="1" applyFill="1" applyBorder="1" applyAlignment="1">
      <alignment horizontal="center" vertical="center" readingOrder="2"/>
    </xf>
    <xf numFmtId="0" fontId="3" fillId="8" borderId="9" xfId="4" applyFont="1" applyFill="1" applyBorder="1" applyAlignment="1">
      <alignment horizontal="center" vertical="center" readingOrder="2"/>
    </xf>
    <xf numFmtId="0" fontId="10" fillId="9" borderId="10" xfId="4" applyFont="1" applyFill="1" applyBorder="1" applyAlignment="1">
      <alignment horizontal="center" vertical="center" wrapText="1" readingOrder="2"/>
    </xf>
    <xf numFmtId="0" fontId="10" fillId="9" borderId="4" xfId="4" applyFont="1" applyFill="1" applyBorder="1" applyAlignment="1">
      <alignment horizontal="center" vertical="center" wrapText="1" readingOrder="2"/>
    </xf>
    <xf numFmtId="0" fontId="10" fillId="9" borderId="10" xfId="4" applyFont="1" applyFill="1" applyBorder="1" applyAlignment="1">
      <alignment horizontal="center" vertical="center" wrapText="1"/>
    </xf>
    <xf numFmtId="0" fontId="10" fillId="9" borderId="4" xfId="4" applyFont="1" applyFill="1" applyBorder="1" applyAlignment="1">
      <alignment horizontal="center" vertical="center" wrapText="1"/>
    </xf>
    <xf numFmtId="166" fontId="10" fillId="9" borderId="10" xfId="4" applyNumberFormat="1" applyFont="1" applyFill="1" applyBorder="1" applyAlignment="1">
      <alignment horizontal="center" vertical="center" wrapText="1" readingOrder="2"/>
    </xf>
    <xf numFmtId="166" fontId="10" fillId="9" borderId="4" xfId="4" applyNumberFormat="1" applyFont="1" applyFill="1" applyBorder="1" applyAlignment="1">
      <alignment horizontal="center" vertical="center" wrapText="1" readingOrder="2"/>
    </xf>
    <xf numFmtId="166" fontId="10" fillId="9" borderId="5" xfId="4" applyNumberFormat="1" applyFont="1" applyFill="1" applyBorder="1" applyAlignment="1">
      <alignment horizontal="center" vertical="center" readingOrder="2"/>
    </xf>
    <xf numFmtId="166" fontId="10" fillId="9" borderId="1" xfId="4" applyNumberFormat="1" applyFont="1" applyFill="1" applyBorder="1" applyAlignment="1">
      <alignment horizontal="center" vertical="center" readingOrder="2"/>
    </xf>
    <xf numFmtId="0" fontId="10" fillId="9" borderId="15" xfId="4" applyFont="1" applyFill="1" applyBorder="1" applyAlignment="1">
      <alignment horizontal="center" vertical="center" wrapText="1"/>
    </xf>
    <xf numFmtId="9" fontId="10" fillId="9" borderId="10" xfId="4" applyNumberFormat="1" applyFont="1" applyFill="1" applyBorder="1" applyAlignment="1">
      <alignment horizontal="center" vertical="center" wrapText="1"/>
    </xf>
    <xf numFmtId="9" fontId="10" fillId="9" borderId="4" xfId="4" applyNumberFormat="1" applyFont="1" applyFill="1" applyBorder="1" applyAlignment="1">
      <alignment horizontal="center" vertical="center" wrapText="1"/>
    </xf>
    <xf numFmtId="0" fontId="3" fillId="8" borderId="2" xfId="4" applyFont="1" applyFill="1" applyBorder="1" applyAlignment="1">
      <alignment horizontal="center" vertical="center" readingOrder="2"/>
    </xf>
    <xf numFmtId="166" fontId="10" fillId="9" borderId="1" xfId="4" applyNumberFormat="1" applyFont="1" applyFill="1" applyBorder="1" applyAlignment="1">
      <alignment horizontal="center" vertical="center" wrapText="1" readingOrder="2"/>
    </xf>
    <xf numFmtId="166" fontId="10" fillId="9" borderId="9" xfId="4" applyNumberFormat="1" applyFont="1" applyFill="1" applyBorder="1" applyAlignment="1">
      <alignment horizontal="center" vertical="center" wrapText="1" readingOrder="2"/>
    </xf>
    <xf numFmtId="166" fontId="10" fillId="9" borderId="2" xfId="4" applyNumberFormat="1" applyFont="1" applyFill="1" applyBorder="1" applyAlignment="1">
      <alignment horizontal="center" vertical="center" wrapText="1" readingOrder="2"/>
    </xf>
    <xf numFmtId="166" fontId="10" fillId="9" borderId="5" xfId="4" applyNumberFormat="1" applyFont="1" applyFill="1" applyBorder="1" applyAlignment="1">
      <alignment horizontal="center" vertical="center" wrapText="1" readingOrder="2"/>
    </xf>
    <xf numFmtId="0" fontId="10" fillId="9" borderId="13" xfId="4" applyFont="1" applyFill="1" applyBorder="1" applyAlignment="1">
      <alignment horizontal="center" vertical="center" wrapText="1"/>
    </xf>
    <xf numFmtId="0" fontId="10" fillId="9" borderId="3" xfId="4" applyFont="1" applyFill="1" applyBorder="1" applyAlignment="1">
      <alignment horizontal="center" vertical="center" wrapText="1"/>
    </xf>
    <xf numFmtId="0" fontId="9" fillId="7" borderId="16" xfId="4" applyFont="1" applyFill="1" applyBorder="1" applyAlignment="1">
      <alignment horizontal="center" vertical="center" readingOrder="2"/>
    </xf>
    <xf numFmtId="0" fontId="9" fillId="7" borderId="2" xfId="4" applyFont="1" applyFill="1" applyBorder="1" applyAlignment="1">
      <alignment horizontal="center" vertical="center" readingOrder="2"/>
    </xf>
    <xf numFmtId="0" fontId="10" fillId="9" borderId="11" xfId="4" applyFont="1" applyFill="1" applyBorder="1" applyAlignment="1">
      <alignment horizontal="center" vertical="center" wrapText="1"/>
    </xf>
    <xf numFmtId="0" fontId="8" fillId="6" borderId="2" xfId="4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 wrapText="1" readingOrder="2"/>
    </xf>
    <xf numFmtId="0" fontId="11" fillId="10" borderId="11" xfId="0" applyFont="1" applyFill="1" applyBorder="1" applyAlignment="1">
      <alignment horizontal="center" vertical="center" wrapText="1" readingOrder="2"/>
    </xf>
    <xf numFmtId="0" fontId="11" fillId="10" borderId="4" xfId="0" applyFont="1" applyFill="1" applyBorder="1" applyAlignment="1">
      <alignment horizontal="center" vertical="center" wrapText="1" readingOrder="2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3" fillId="8" borderId="16" xfId="4" applyFont="1" applyFill="1" applyBorder="1" applyAlignment="1">
      <alignment horizontal="center" vertical="center" readingOrder="2"/>
    </xf>
    <xf numFmtId="0" fontId="3" fillId="8" borderId="19" xfId="4" applyFont="1" applyFill="1" applyBorder="1" applyAlignment="1">
      <alignment horizontal="center" vertical="center" readingOrder="2"/>
    </xf>
    <xf numFmtId="0" fontId="16" fillId="11" borderId="8" xfId="4" applyFont="1" applyFill="1" applyBorder="1" applyAlignment="1">
      <alignment horizontal="center" vertical="center"/>
    </xf>
    <xf numFmtId="0" fontId="16" fillId="11" borderId="9" xfId="4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/>
    </xf>
    <xf numFmtId="0" fontId="3" fillId="8" borderId="14" xfId="4" applyFont="1" applyFill="1" applyBorder="1" applyAlignment="1">
      <alignment horizontal="center" vertical="center" readingOrder="2"/>
    </xf>
    <xf numFmtId="0" fontId="20" fillId="13" borderId="5" xfId="0" applyFont="1" applyFill="1" applyBorder="1" applyAlignment="1">
      <alignment horizontal="right" vertical="center" wrapText="1" readingOrder="2"/>
    </xf>
    <xf numFmtId="0" fontId="11" fillId="13" borderId="5" xfId="0" applyFont="1" applyFill="1" applyBorder="1" applyAlignment="1">
      <alignment horizontal="right" vertical="center" wrapText="1" readingOrder="2"/>
    </xf>
    <xf numFmtId="0" fontId="11" fillId="13" borderId="5" xfId="0" applyFont="1" applyFill="1" applyBorder="1" applyAlignment="1">
      <alignment horizontal="right" vertical="center" wrapText="1"/>
    </xf>
    <xf numFmtId="0" fontId="11" fillId="13" borderId="1" xfId="0" applyFont="1" applyFill="1" applyBorder="1" applyAlignment="1">
      <alignment horizontal="right" vertical="center" wrapText="1"/>
    </xf>
  </cellXfs>
  <cellStyles count="5">
    <cellStyle name="Comma" xfId="2" builtinId="3"/>
    <cellStyle name="Comma 2 2" xfId="1"/>
    <cellStyle name="Normal" xfId="0" builtinId="0"/>
    <cellStyle name="Normal 2" xfId="4"/>
    <cellStyle name="Normal 5" xfId="3"/>
  </cellStyles>
  <dxfs count="5"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numFmt numFmtId="35" formatCode="_-* #,##0.00_-;_-* #,##0.00\-;_-* &quot;-&quot;??_-;_-@_-"/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numFmt numFmtId="35" formatCode="_-* #,##0.00_-;_-* #,##0.00\-;_-* &quot;-&quot;??_-;_-@_-"/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الجدول1" displayName="الجدول1" ref="A1:C11" totalsRowShown="0" headerRowDxfId="4" dataDxfId="3">
  <autoFilter ref="A1:C11"/>
  <tableColumns count="3">
    <tableColumn id="1" name="النشاط" dataDxfId="2"/>
    <tableColumn id="2" name="رأسمالي" dataDxfId="1"/>
    <tableColumn id="3" name="تشغيلي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9"/>
  <sheetViews>
    <sheetView rightToLeft="1" tabSelected="1" workbookViewId="0">
      <selection activeCell="D225" sqref="D225"/>
    </sheetView>
  </sheetViews>
  <sheetFormatPr defaultRowHeight="12.75"/>
  <cols>
    <col min="1" max="1" width="21.42578125" customWidth="1"/>
    <col min="2" max="2" width="9.140625" customWidth="1"/>
    <col min="4" max="4" width="27.7109375" bestFit="1" customWidth="1"/>
    <col min="5" max="5" width="48.28515625" bestFit="1" customWidth="1"/>
    <col min="6" max="6" width="4.7109375" customWidth="1"/>
    <col min="7" max="7" width="5.5703125" customWidth="1"/>
    <col min="8" max="8" width="4.140625" customWidth="1"/>
    <col min="9" max="9" width="5.5703125" customWidth="1"/>
    <col min="10" max="10" width="11.85546875" customWidth="1"/>
    <col min="11" max="12" width="10.28515625" bestFit="1" customWidth="1"/>
    <col min="13" max="13" width="9.42578125" customWidth="1"/>
    <col min="14" max="14" width="10.28515625" bestFit="1" customWidth="1"/>
    <col min="15" max="15" width="9.140625" customWidth="1"/>
    <col min="16" max="16" width="7.7109375" customWidth="1"/>
    <col min="17" max="17" width="15.5703125" bestFit="1" customWidth="1"/>
    <col min="18" max="18" width="19.5703125" bestFit="1" customWidth="1"/>
    <col min="19" max="19" width="15.5703125" bestFit="1" customWidth="1"/>
    <col min="20" max="20" width="19.5703125" bestFit="1" customWidth="1"/>
  </cols>
  <sheetData>
    <row r="1" spans="1:17" ht="24" thickBot="1">
      <c r="A1" s="121" t="s">
        <v>259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70"/>
      <c r="P1" s="83" t="s">
        <v>71</v>
      </c>
      <c r="Q1" s="71"/>
    </row>
    <row r="2" spans="1:17" ht="23.25" customHeight="1" thickBot="1">
      <c r="A2" s="123" t="s">
        <v>260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84"/>
    </row>
    <row r="3" spans="1:17" ht="19.5" customHeight="1" thickBot="1">
      <c r="A3" s="85" t="s">
        <v>261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12"/>
      <c r="P3" s="25">
        <v>0.1</v>
      </c>
    </row>
    <row r="4" spans="1:17" ht="19.5" thickBot="1">
      <c r="A4" s="87" t="s">
        <v>262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10"/>
      <c r="P4" s="25">
        <v>0.5</v>
      </c>
    </row>
    <row r="5" spans="1:17" ht="19.5" thickBot="1">
      <c r="A5" s="89" t="s">
        <v>263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125"/>
      <c r="M5" s="125"/>
      <c r="N5" s="125"/>
      <c r="O5" s="102"/>
      <c r="P5" s="22">
        <v>0.3</v>
      </c>
    </row>
    <row r="6" spans="1:17" ht="19.5" thickBot="1">
      <c r="A6" s="91" t="s">
        <v>36</v>
      </c>
      <c r="B6" s="93" t="s">
        <v>37</v>
      </c>
      <c r="C6" s="93" t="s">
        <v>38</v>
      </c>
      <c r="D6" s="93" t="s">
        <v>39</v>
      </c>
      <c r="E6" s="93" t="s">
        <v>40</v>
      </c>
      <c r="F6" s="91" t="s">
        <v>41</v>
      </c>
      <c r="G6" s="91" t="s">
        <v>42</v>
      </c>
      <c r="H6" s="91" t="s">
        <v>43</v>
      </c>
      <c r="I6" s="95" t="s">
        <v>44</v>
      </c>
      <c r="J6" s="97" t="s">
        <v>455</v>
      </c>
      <c r="K6" s="98"/>
      <c r="L6" s="103" t="s">
        <v>257</v>
      </c>
      <c r="M6" s="104"/>
      <c r="N6" s="105"/>
      <c r="O6" s="99" t="s">
        <v>45</v>
      </c>
      <c r="P6" s="100" t="s">
        <v>71</v>
      </c>
    </row>
    <row r="7" spans="1:17" ht="19.5" thickBot="1">
      <c r="A7" s="92"/>
      <c r="B7" s="94"/>
      <c r="C7" s="94"/>
      <c r="D7" s="94"/>
      <c r="E7" s="94"/>
      <c r="F7" s="92"/>
      <c r="G7" s="92"/>
      <c r="H7" s="92"/>
      <c r="I7" s="96"/>
      <c r="J7" s="43" t="s">
        <v>46</v>
      </c>
      <c r="K7" s="43" t="s">
        <v>47</v>
      </c>
      <c r="L7" s="11" t="s">
        <v>258</v>
      </c>
      <c r="M7" s="11" t="s">
        <v>0</v>
      </c>
      <c r="N7" s="11" t="s">
        <v>11</v>
      </c>
      <c r="O7" s="94"/>
      <c r="P7" s="101"/>
    </row>
    <row r="8" spans="1:17" ht="26.25" thickBot="1">
      <c r="A8" s="13" t="s">
        <v>264</v>
      </c>
      <c r="B8" s="14" t="s">
        <v>265</v>
      </c>
      <c r="C8" s="15" t="s">
        <v>266</v>
      </c>
      <c r="D8" s="23" t="s">
        <v>126</v>
      </c>
      <c r="E8" s="14" t="s">
        <v>267</v>
      </c>
      <c r="F8" s="17"/>
      <c r="G8" s="17"/>
      <c r="H8" s="17"/>
      <c r="I8" s="17" t="s">
        <v>464</v>
      </c>
      <c r="J8" s="58">
        <f>M8+N8</f>
        <v>0</v>
      </c>
      <c r="K8" s="58"/>
      <c r="L8" s="58"/>
      <c r="M8" s="58">
        <f>$Q$5*P8</f>
        <v>0</v>
      </c>
      <c r="N8" s="58">
        <f>$R$5*P8</f>
        <v>0</v>
      </c>
      <c r="O8" s="15">
        <v>1</v>
      </c>
      <c r="P8" s="24">
        <v>0.2</v>
      </c>
    </row>
    <row r="9" spans="1:17" ht="26.25" thickBot="1">
      <c r="A9" s="13" t="s">
        <v>268</v>
      </c>
      <c r="B9" s="14" t="s">
        <v>269</v>
      </c>
      <c r="C9" s="15" t="s">
        <v>266</v>
      </c>
      <c r="D9" s="23" t="s">
        <v>126</v>
      </c>
      <c r="E9" s="14" t="s">
        <v>267</v>
      </c>
      <c r="F9" s="17" t="s">
        <v>464</v>
      </c>
      <c r="G9" s="17" t="s">
        <v>464</v>
      </c>
      <c r="H9" s="17" t="s">
        <v>464</v>
      </c>
      <c r="I9" s="17" t="s">
        <v>464</v>
      </c>
      <c r="J9" s="58">
        <f t="shared" ref="J9:J12" si="0">M9+N9</f>
        <v>0</v>
      </c>
      <c r="K9" s="58"/>
      <c r="L9" s="58"/>
      <c r="M9" s="58">
        <f t="shared" ref="M9:M12" si="1">$Q$5*P9</f>
        <v>0</v>
      </c>
      <c r="N9" s="58">
        <f t="shared" ref="N9:N12" si="2">$R$5*P9</f>
        <v>0</v>
      </c>
      <c r="O9" s="15">
        <v>1</v>
      </c>
      <c r="P9" s="24">
        <v>0.2</v>
      </c>
    </row>
    <row r="10" spans="1:17" ht="26.25" thickBot="1">
      <c r="A10" s="13" t="s">
        <v>270</v>
      </c>
      <c r="B10" s="14" t="s">
        <v>204</v>
      </c>
      <c r="C10" s="15" t="s">
        <v>266</v>
      </c>
      <c r="D10" s="23" t="s">
        <v>126</v>
      </c>
      <c r="E10" s="14" t="s">
        <v>267</v>
      </c>
      <c r="F10" s="17" t="s">
        <v>464</v>
      </c>
      <c r="G10" s="17" t="s">
        <v>464</v>
      </c>
      <c r="H10" s="17" t="s">
        <v>464</v>
      </c>
      <c r="I10" s="17" t="s">
        <v>464</v>
      </c>
      <c r="J10" s="58">
        <f t="shared" si="0"/>
        <v>0</v>
      </c>
      <c r="K10" s="58"/>
      <c r="L10" s="58"/>
      <c r="M10" s="58">
        <f t="shared" si="1"/>
        <v>0</v>
      </c>
      <c r="N10" s="58">
        <f t="shared" si="2"/>
        <v>0</v>
      </c>
      <c r="O10" s="15">
        <v>2</v>
      </c>
      <c r="P10" s="24">
        <v>0.2</v>
      </c>
    </row>
    <row r="11" spans="1:17" ht="39" thickBot="1">
      <c r="A11" s="13" t="s">
        <v>271</v>
      </c>
      <c r="B11" s="14" t="s">
        <v>272</v>
      </c>
      <c r="C11" s="15" t="s">
        <v>266</v>
      </c>
      <c r="D11" s="23" t="s">
        <v>126</v>
      </c>
      <c r="E11" s="14" t="s">
        <v>267</v>
      </c>
      <c r="F11" s="17" t="s">
        <v>464</v>
      </c>
      <c r="G11" s="17" t="s">
        <v>464</v>
      </c>
      <c r="H11" s="17" t="s">
        <v>464</v>
      </c>
      <c r="I11" s="17" t="s">
        <v>464</v>
      </c>
      <c r="J11" s="58">
        <f t="shared" si="0"/>
        <v>0</v>
      </c>
      <c r="K11" s="58"/>
      <c r="L11" s="58"/>
      <c r="M11" s="58">
        <f t="shared" si="1"/>
        <v>0</v>
      </c>
      <c r="N11" s="58">
        <f t="shared" si="2"/>
        <v>0</v>
      </c>
      <c r="O11" s="15">
        <v>1</v>
      </c>
      <c r="P11" s="24">
        <v>0.2</v>
      </c>
    </row>
    <row r="12" spans="1:17" ht="26.25" thickBot="1">
      <c r="A12" s="13" t="s">
        <v>273</v>
      </c>
      <c r="B12" s="14" t="s">
        <v>274</v>
      </c>
      <c r="C12" s="15" t="s">
        <v>266</v>
      </c>
      <c r="D12" s="23" t="s">
        <v>126</v>
      </c>
      <c r="E12" s="14" t="s">
        <v>267</v>
      </c>
      <c r="F12" s="17" t="s">
        <v>464</v>
      </c>
      <c r="G12" s="17" t="s">
        <v>464</v>
      </c>
      <c r="H12" s="17" t="s">
        <v>464</v>
      </c>
      <c r="I12" s="17" t="s">
        <v>464</v>
      </c>
      <c r="J12" s="58">
        <f t="shared" si="0"/>
        <v>0</v>
      </c>
      <c r="K12" s="58"/>
      <c r="L12" s="58"/>
      <c r="M12" s="58">
        <f t="shared" si="1"/>
        <v>0</v>
      </c>
      <c r="N12" s="58">
        <f t="shared" si="2"/>
        <v>0</v>
      </c>
      <c r="O12" s="15">
        <v>1</v>
      </c>
      <c r="P12" s="24">
        <v>0.2</v>
      </c>
    </row>
    <row r="13" spans="1:17" ht="19.5" thickBot="1">
      <c r="A13" s="89" t="s">
        <v>275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102"/>
      <c r="P13" s="22">
        <v>0.2</v>
      </c>
    </row>
    <row r="14" spans="1:17" ht="19.5" thickBot="1">
      <c r="A14" s="91" t="s">
        <v>36</v>
      </c>
      <c r="B14" s="93" t="s">
        <v>37</v>
      </c>
      <c r="C14" s="93" t="s">
        <v>38</v>
      </c>
      <c r="D14" s="93" t="s">
        <v>39</v>
      </c>
      <c r="E14" s="93" t="s">
        <v>40</v>
      </c>
      <c r="F14" s="91" t="s">
        <v>41</v>
      </c>
      <c r="G14" s="91" t="s">
        <v>42</v>
      </c>
      <c r="H14" s="91" t="s">
        <v>43</v>
      </c>
      <c r="I14" s="95" t="s">
        <v>44</v>
      </c>
      <c r="J14" s="106" t="s">
        <v>455</v>
      </c>
      <c r="K14" s="106"/>
      <c r="L14" s="103" t="s">
        <v>257</v>
      </c>
      <c r="M14" s="104"/>
      <c r="N14" s="105"/>
      <c r="O14" s="93" t="s">
        <v>45</v>
      </c>
      <c r="P14" s="100" t="s">
        <v>71</v>
      </c>
    </row>
    <row r="15" spans="1:17" ht="19.5" thickBot="1">
      <c r="A15" s="92"/>
      <c r="B15" s="94"/>
      <c r="C15" s="94"/>
      <c r="D15" s="94"/>
      <c r="E15" s="94"/>
      <c r="F15" s="92"/>
      <c r="G15" s="92"/>
      <c r="H15" s="92"/>
      <c r="I15" s="96"/>
      <c r="J15" s="11" t="s">
        <v>46</v>
      </c>
      <c r="K15" s="11" t="s">
        <v>47</v>
      </c>
      <c r="L15" s="11" t="s">
        <v>258</v>
      </c>
      <c r="M15" s="11" t="s">
        <v>0</v>
      </c>
      <c r="N15" s="11" t="s">
        <v>11</v>
      </c>
      <c r="O15" s="94"/>
      <c r="P15" s="101"/>
    </row>
    <row r="16" spans="1:17" ht="26.25" thickBot="1">
      <c r="A16" s="13" t="s">
        <v>276</v>
      </c>
      <c r="B16" s="14" t="s">
        <v>277</v>
      </c>
      <c r="C16" s="15" t="s">
        <v>278</v>
      </c>
      <c r="D16" s="23" t="s">
        <v>126</v>
      </c>
      <c r="E16" s="14" t="s">
        <v>81</v>
      </c>
      <c r="F16" s="17" t="s">
        <v>464</v>
      </c>
      <c r="G16" s="17"/>
      <c r="H16" s="17"/>
      <c r="I16" s="17"/>
      <c r="J16" s="58">
        <f>M16+N16</f>
        <v>0</v>
      </c>
      <c r="K16" s="58"/>
      <c r="L16" s="58"/>
      <c r="M16" s="58">
        <f>$Q$13*P16</f>
        <v>0</v>
      </c>
      <c r="N16" s="58">
        <f>$R$13*P16</f>
        <v>0</v>
      </c>
      <c r="O16" s="15">
        <v>1</v>
      </c>
      <c r="P16" s="24">
        <v>0.25</v>
      </c>
    </row>
    <row r="17" spans="1:16" ht="26.25" thickBot="1">
      <c r="A17" s="13" t="s">
        <v>279</v>
      </c>
      <c r="B17" s="14" t="s">
        <v>280</v>
      </c>
      <c r="C17" s="15" t="s">
        <v>278</v>
      </c>
      <c r="D17" s="23" t="s">
        <v>126</v>
      </c>
      <c r="E17" s="14" t="s">
        <v>81</v>
      </c>
      <c r="F17" s="17" t="s">
        <v>464</v>
      </c>
      <c r="G17" s="17" t="s">
        <v>464</v>
      </c>
      <c r="H17" s="17" t="s">
        <v>464</v>
      </c>
      <c r="I17" s="17" t="s">
        <v>464</v>
      </c>
      <c r="J17" s="58">
        <f t="shared" ref="J17:J18" si="3">M17+N17</f>
        <v>0</v>
      </c>
      <c r="K17" s="58"/>
      <c r="L17" s="58"/>
      <c r="M17" s="58">
        <f t="shared" ref="M17:M18" si="4">$Q$13*P17</f>
        <v>0</v>
      </c>
      <c r="N17" s="58">
        <f t="shared" ref="N17:N18" si="5">$R$13*P17</f>
        <v>0</v>
      </c>
      <c r="O17" s="15">
        <v>2</v>
      </c>
      <c r="P17" s="24">
        <v>0.15</v>
      </c>
    </row>
    <row r="18" spans="1:16" ht="26.25" thickBot="1">
      <c r="A18" s="13" t="s">
        <v>281</v>
      </c>
      <c r="B18" s="14" t="s">
        <v>90</v>
      </c>
      <c r="C18" s="15" t="s">
        <v>278</v>
      </c>
      <c r="D18" s="23" t="s">
        <v>126</v>
      </c>
      <c r="E18" s="14" t="s">
        <v>81</v>
      </c>
      <c r="F18" s="17"/>
      <c r="G18" s="17"/>
      <c r="H18" s="17"/>
      <c r="I18" s="17" t="s">
        <v>464</v>
      </c>
      <c r="J18" s="58">
        <f t="shared" si="3"/>
        <v>0</v>
      </c>
      <c r="K18" s="58"/>
      <c r="L18" s="58"/>
      <c r="M18" s="58">
        <f t="shared" si="4"/>
        <v>0</v>
      </c>
      <c r="N18" s="58">
        <f t="shared" si="5"/>
        <v>0</v>
      </c>
      <c r="O18" s="15">
        <v>1</v>
      </c>
      <c r="P18" s="24">
        <v>0.6</v>
      </c>
    </row>
    <row r="19" spans="1:16" ht="19.5" thickBot="1">
      <c r="A19" s="89" t="s">
        <v>282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102"/>
      <c r="P19" s="22">
        <v>0.2</v>
      </c>
    </row>
    <row r="20" spans="1:16" ht="19.5" thickBot="1">
      <c r="A20" s="91" t="s">
        <v>36</v>
      </c>
      <c r="B20" s="93" t="s">
        <v>37</v>
      </c>
      <c r="C20" s="93" t="s">
        <v>38</v>
      </c>
      <c r="D20" s="93" t="s">
        <v>39</v>
      </c>
      <c r="E20" s="93" t="s">
        <v>40</v>
      </c>
      <c r="F20" s="91" t="s">
        <v>41</v>
      </c>
      <c r="G20" s="91" t="s">
        <v>42</v>
      </c>
      <c r="H20" s="91" t="s">
        <v>43</v>
      </c>
      <c r="I20" s="95" t="s">
        <v>44</v>
      </c>
      <c r="J20" s="106" t="s">
        <v>456</v>
      </c>
      <c r="K20" s="106"/>
      <c r="L20" s="103" t="s">
        <v>257</v>
      </c>
      <c r="M20" s="104"/>
      <c r="N20" s="105"/>
      <c r="O20" s="93" t="s">
        <v>45</v>
      </c>
      <c r="P20" s="100" t="s">
        <v>71</v>
      </c>
    </row>
    <row r="21" spans="1:16" ht="19.5" thickBot="1">
      <c r="A21" s="92"/>
      <c r="B21" s="94"/>
      <c r="C21" s="94"/>
      <c r="D21" s="94"/>
      <c r="E21" s="94"/>
      <c r="F21" s="92"/>
      <c r="G21" s="92"/>
      <c r="H21" s="92"/>
      <c r="I21" s="96"/>
      <c r="J21" s="11" t="s">
        <v>46</v>
      </c>
      <c r="K21" s="11" t="s">
        <v>47</v>
      </c>
      <c r="L21" s="11" t="s">
        <v>258</v>
      </c>
      <c r="M21" s="11" t="s">
        <v>0</v>
      </c>
      <c r="N21" s="11" t="s">
        <v>11</v>
      </c>
      <c r="O21" s="94"/>
      <c r="P21" s="101"/>
    </row>
    <row r="22" spans="1:16" ht="26.25" thickBot="1">
      <c r="A22" s="13" t="s">
        <v>283</v>
      </c>
      <c r="B22" s="14" t="s">
        <v>284</v>
      </c>
      <c r="C22" s="15" t="s">
        <v>285</v>
      </c>
      <c r="D22" s="23" t="s">
        <v>126</v>
      </c>
      <c r="E22" s="14" t="s">
        <v>286</v>
      </c>
      <c r="F22" s="17"/>
      <c r="G22" s="17" t="s">
        <v>464</v>
      </c>
      <c r="H22" s="17" t="s">
        <v>464</v>
      </c>
      <c r="I22" s="17"/>
      <c r="J22" s="28">
        <f>M22+N22</f>
        <v>0</v>
      </c>
      <c r="K22" s="28"/>
      <c r="L22" s="28"/>
      <c r="M22" s="28">
        <f>$Q$19*P22</f>
        <v>0</v>
      </c>
      <c r="N22" s="28">
        <f>$R$19*P22</f>
        <v>0</v>
      </c>
      <c r="O22" s="15">
        <v>1</v>
      </c>
      <c r="P22" s="24">
        <v>0.5</v>
      </c>
    </row>
    <row r="23" spans="1:16" ht="26.25" thickBot="1">
      <c r="A23" s="13" t="s">
        <v>287</v>
      </c>
      <c r="B23" s="14" t="s">
        <v>288</v>
      </c>
      <c r="C23" s="15" t="s">
        <v>285</v>
      </c>
      <c r="D23" s="23" t="s">
        <v>126</v>
      </c>
      <c r="E23" s="14" t="s">
        <v>286</v>
      </c>
      <c r="F23" s="17" t="s">
        <v>464</v>
      </c>
      <c r="G23" s="17" t="s">
        <v>464</v>
      </c>
      <c r="H23" s="17"/>
      <c r="I23" s="17"/>
      <c r="J23" s="28">
        <f t="shared" ref="J23:J24" si="6">M23+N23</f>
        <v>0</v>
      </c>
      <c r="K23" s="28"/>
      <c r="L23" s="28"/>
      <c r="M23" s="28">
        <f t="shared" ref="M23:M24" si="7">$Q$19*P23</f>
        <v>0</v>
      </c>
      <c r="N23" s="28">
        <f t="shared" ref="N23:N24" si="8">$R$19*P23</f>
        <v>0</v>
      </c>
      <c r="O23" s="15">
        <v>1</v>
      </c>
      <c r="P23" s="24">
        <v>0.3</v>
      </c>
    </row>
    <row r="24" spans="1:16" ht="26.25" thickBot="1">
      <c r="A24" s="13" t="s">
        <v>289</v>
      </c>
      <c r="B24" s="14" t="s">
        <v>288</v>
      </c>
      <c r="C24" s="15" t="s">
        <v>285</v>
      </c>
      <c r="D24" s="23" t="s">
        <v>126</v>
      </c>
      <c r="E24" s="14" t="s">
        <v>286</v>
      </c>
      <c r="F24" s="17" t="s">
        <v>464</v>
      </c>
      <c r="G24" s="17" t="s">
        <v>464</v>
      </c>
      <c r="H24" s="17" t="s">
        <v>464</v>
      </c>
      <c r="I24" s="17" t="s">
        <v>464</v>
      </c>
      <c r="J24" s="28">
        <f t="shared" si="6"/>
        <v>0</v>
      </c>
      <c r="K24" s="28"/>
      <c r="L24" s="28"/>
      <c r="M24" s="28">
        <f t="shared" si="7"/>
        <v>0</v>
      </c>
      <c r="N24" s="28">
        <f t="shared" si="8"/>
        <v>0</v>
      </c>
      <c r="O24" s="15">
        <v>2</v>
      </c>
      <c r="P24" s="24">
        <v>0.2</v>
      </c>
    </row>
    <row r="25" spans="1:16" ht="19.5" thickBot="1">
      <c r="A25" s="89" t="s">
        <v>290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102"/>
      <c r="P25" s="22">
        <v>0.3</v>
      </c>
    </row>
    <row r="26" spans="1:16" ht="19.5" thickBot="1">
      <c r="A26" s="91" t="s">
        <v>36</v>
      </c>
      <c r="B26" s="93" t="s">
        <v>37</v>
      </c>
      <c r="C26" s="93" t="s">
        <v>38</v>
      </c>
      <c r="D26" s="93" t="s">
        <v>39</v>
      </c>
      <c r="E26" s="93" t="s">
        <v>40</v>
      </c>
      <c r="F26" s="91" t="s">
        <v>41</v>
      </c>
      <c r="G26" s="91" t="s">
        <v>42</v>
      </c>
      <c r="H26" s="91" t="s">
        <v>43</v>
      </c>
      <c r="I26" s="95" t="s">
        <v>44</v>
      </c>
      <c r="J26" s="106" t="s">
        <v>456</v>
      </c>
      <c r="K26" s="106"/>
      <c r="L26" s="103" t="s">
        <v>257</v>
      </c>
      <c r="M26" s="104"/>
      <c r="N26" s="105"/>
      <c r="O26" s="93" t="s">
        <v>45</v>
      </c>
      <c r="P26" s="100" t="s">
        <v>71</v>
      </c>
    </row>
    <row r="27" spans="1:16" ht="19.5" thickBot="1">
      <c r="A27" s="92"/>
      <c r="B27" s="94"/>
      <c r="C27" s="94"/>
      <c r="D27" s="94"/>
      <c r="E27" s="94"/>
      <c r="F27" s="92"/>
      <c r="G27" s="92"/>
      <c r="H27" s="92"/>
      <c r="I27" s="96"/>
      <c r="J27" s="11" t="s">
        <v>46</v>
      </c>
      <c r="K27" s="11" t="s">
        <v>47</v>
      </c>
      <c r="L27" s="11" t="s">
        <v>258</v>
      </c>
      <c r="M27" s="11" t="s">
        <v>0</v>
      </c>
      <c r="N27" s="11" t="s">
        <v>11</v>
      </c>
      <c r="O27" s="94"/>
      <c r="P27" s="101"/>
    </row>
    <row r="28" spans="1:16" ht="26.25" thickBot="1">
      <c r="A28" s="13" t="s">
        <v>291</v>
      </c>
      <c r="B28" s="14" t="s">
        <v>292</v>
      </c>
      <c r="C28" s="15" t="s">
        <v>293</v>
      </c>
      <c r="D28" s="23" t="s">
        <v>126</v>
      </c>
      <c r="E28" s="14" t="s">
        <v>267</v>
      </c>
      <c r="F28" s="17"/>
      <c r="G28" s="17" t="s">
        <v>464</v>
      </c>
      <c r="H28" s="17"/>
      <c r="I28" s="17" t="s">
        <v>464</v>
      </c>
      <c r="J28" s="28">
        <f>M28+N28</f>
        <v>0</v>
      </c>
      <c r="K28" s="28"/>
      <c r="L28" s="28"/>
      <c r="M28" s="28">
        <f>$Q$25*P28</f>
        <v>0</v>
      </c>
      <c r="N28" s="28">
        <f>$P$28*R25</f>
        <v>0</v>
      </c>
      <c r="O28" s="15">
        <v>1</v>
      </c>
      <c r="P28" s="24">
        <v>0.25</v>
      </c>
    </row>
    <row r="29" spans="1:16" ht="51" customHeight="1" thickBot="1">
      <c r="A29" s="13" t="s">
        <v>294</v>
      </c>
      <c r="B29" s="14" t="s">
        <v>292</v>
      </c>
      <c r="C29" s="15" t="s">
        <v>293</v>
      </c>
      <c r="D29" s="23" t="s">
        <v>126</v>
      </c>
      <c r="E29" s="14" t="s">
        <v>295</v>
      </c>
      <c r="F29" s="17" t="s">
        <v>464</v>
      </c>
      <c r="G29" s="17"/>
      <c r="H29" s="17" t="s">
        <v>464</v>
      </c>
      <c r="I29" s="17"/>
      <c r="J29" s="28">
        <f t="shared" ref="J29:J30" si="9">M29+N29</f>
        <v>0</v>
      </c>
      <c r="K29" s="28"/>
      <c r="L29" s="28"/>
      <c r="M29" s="28">
        <f t="shared" ref="M29:M30" si="10">$Q$25*P29</f>
        <v>0</v>
      </c>
      <c r="N29" s="28">
        <f>R25*P29</f>
        <v>0</v>
      </c>
      <c r="O29" s="15">
        <v>2</v>
      </c>
      <c r="P29" s="24">
        <v>0.25</v>
      </c>
    </row>
    <row r="30" spans="1:16" ht="51.75" customHeight="1" thickBot="1">
      <c r="A30" s="13" t="s">
        <v>296</v>
      </c>
      <c r="B30" s="14" t="s">
        <v>297</v>
      </c>
      <c r="C30" s="15" t="s">
        <v>293</v>
      </c>
      <c r="D30" s="23" t="s">
        <v>126</v>
      </c>
      <c r="E30" s="14" t="s">
        <v>98</v>
      </c>
      <c r="F30" s="17" t="s">
        <v>464</v>
      </c>
      <c r="G30" s="17" t="s">
        <v>464</v>
      </c>
      <c r="H30" s="17" t="s">
        <v>464</v>
      </c>
      <c r="I30" s="17" t="s">
        <v>464</v>
      </c>
      <c r="J30" s="28">
        <f t="shared" si="9"/>
        <v>0</v>
      </c>
      <c r="K30" s="28"/>
      <c r="L30" s="28"/>
      <c r="M30" s="28">
        <f t="shared" si="10"/>
        <v>0</v>
      </c>
      <c r="N30" s="28">
        <f>P30*R25</f>
        <v>0</v>
      </c>
      <c r="O30" s="15">
        <v>1</v>
      </c>
      <c r="P30" s="24">
        <v>0.5</v>
      </c>
    </row>
    <row r="31" spans="1:16" ht="19.5" thickBot="1">
      <c r="A31" s="87" t="s">
        <v>298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110"/>
      <c r="P31" s="25">
        <v>0.5</v>
      </c>
    </row>
    <row r="32" spans="1:16" ht="19.5" thickBot="1">
      <c r="A32" s="89" t="s">
        <v>299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102"/>
      <c r="P32" s="22">
        <v>0.4</v>
      </c>
    </row>
    <row r="33" spans="1:16" ht="19.5" thickBot="1">
      <c r="A33" s="91" t="s">
        <v>36</v>
      </c>
      <c r="B33" s="93" t="s">
        <v>37</v>
      </c>
      <c r="C33" s="93" t="s">
        <v>38</v>
      </c>
      <c r="D33" s="93" t="s">
        <v>39</v>
      </c>
      <c r="E33" s="93" t="s">
        <v>40</v>
      </c>
      <c r="F33" s="91" t="s">
        <v>41</v>
      </c>
      <c r="G33" s="91" t="s">
        <v>42</v>
      </c>
      <c r="H33" s="91" t="s">
        <v>43</v>
      </c>
      <c r="I33" s="95" t="s">
        <v>44</v>
      </c>
      <c r="J33" s="106" t="s">
        <v>456</v>
      </c>
      <c r="K33" s="106"/>
      <c r="L33" s="103" t="s">
        <v>257</v>
      </c>
      <c r="M33" s="104"/>
      <c r="N33" s="105"/>
      <c r="O33" s="93" t="s">
        <v>45</v>
      </c>
      <c r="P33" s="100" t="s">
        <v>71</v>
      </c>
    </row>
    <row r="34" spans="1:16" ht="19.5" thickBot="1">
      <c r="A34" s="92"/>
      <c r="B34" s="94"/>
      <c r="C34" s="94"/>
      <c r="D34" s="94"/>
      <c r="E34" s="94"/>
      <c r="F34" s="92"/>
      <c r="G34" s="92"/>
      <c r="H34" s="92"/>
      <c r="I34" s="96"/>
      <c r="J34" s="11" t="s">
        <v>46</v>
      </c>
      <c r="K34" s="11" t="s">
        <v>47</v>
      </c>
      <c r="L34" s="11" t="s">
        <v>258</v>
      </c>
      <c r="M34" s="11" t="s">
        <v>0</v>
      </c>
      <c r="N34" s="11" t="s">
        <v>11</v>
      </c>
      <c r="O34" s="94"/>
      <c r="P34" s="101"/>
    </row>
    <row r="35" spans="1:16" ht="55.5" customHeight="1" thickBot="1">
      <c r="A35" s="13" t="s">
        <v>300</v>
      </c>
      <c r="B35" s="14" t="s">
        <v>90</v>
      </c>
      <c r="C35" s="15" t="s">
        <v>301</v>
      </c>
      <c r="D35" s="14" t="s">
        <v>302</v>
      </c>
      <c r="E35" s="14" t="s">
        <v>295</v>
      </c>
      <c r="F35" s="17" t="s">
        <v>464</v>
      </c>
      <c r="G35" s="17"/>
      <c r="H35" s="17"/>
      <c r="I35" s="17"/>
      <c r="J35" s="28">
        <f>M35+N35</f>
        <v>0</v>
      </c>
      <c r="K35" s="28"/>
      <c r="L35" s="28"/>
      <c r="M35" s="28">
        <f>$Q$32*P35</f>
        <v>0</v>
      </c>
      <c r="N35" s="28">
        <f>$R$32*P35</f>
        <v>0</v>
      </c>
      <c r="O35" s="15">
        <v>1</v>
      </c>
      <c r="P35" s="24">
        <v>0.25</v>
      </c>
    </row>
    <row r="36" spans="1:16" ht="57" customHeight="1" thickBot="1">
      <c r="A36" s="13" t="s">
        <v>303</v>
      </c>
      <c r="B36" s="14" t="s">
        <v>90</v>
      </c>
      <c r="C36" s="15" t="s">
        <v>301</v>
      </c>
      <c r="D36" s="14" t="s">
        <v>302</v>
      </c>
      <c r="E36" s="14" t="s">
        <v>295</v>
      </c>
      <c r="F36" s="17"/>
      <c r="G36" s="17" t="s">
        <v>464</v>
      </c>
      <c r="H36" s="17"/>
      <c r="I36" s="17"/>
      <c r="J36" s="28">
        <f t="shared" ref="J36:J38" si="11">M36+N36</f>
        <v>0</v>
      </c>
      <c r="K36" s="28"/>
      <c r="L36" s="28"/>
      <c r="M36" s="28">
        <f t="shared" ref="M36:M38" si="12">$Q$32*P36</f>
        <v>0</v>
      </c>
      <c r="N36" s="28">
        <f t="shared" ref="N36:N38" si="13">$R$32*P36</f>
        <v>0</v>
      </c>
      <c r="O36" s="15">
        <v>2</v>
      </c>
      <c r="P36" s="24">
        <v>0.25</v>
      </c>
    </row>
    <row r="37" spans="1:16" ht="54.75" customHeight="1" thickBot="1">
      <c r="A37" s="13" t="s">
        <v>304</v>
      </c>
      <c r="B37" s="14" t="s">
        <v>90</v>
      </c>
      <c r="C37" s="15" t="s">
        <v>301</v>
      </c>
      <c r="D37" s="14" t="s">
        <v>302</v>
      </c>
      <c r="E37" s="14" t="s">
        <v>295</v>
      </c>
      <c r="F37" s="17"/>
      <c r="G37" s="17"/>
      <c r="H37" s="17" t="s">
        <v>464</v>
      </c>
      <c r="I37" s="17"/>
      <c r="J37" s="28">
        <f t="shared" si="11"/>
        <v>0</v>
      </c>
      <c r="K37" s="28"/>
      <c r="L37" s="28"/>
      <c r="M37" s="28">
        <f t="shared" si="12"/>
        <v>0</v>
      </c>
      <c r="N37" s="28">
        <f t="shared" si="13"/>
        <v>0</v>
      </c>
      <c r="O37" s="15">
        <v>1</v>
      </c>
      <c r="P37" s="24">
        <v>0.25</v>
      </c>
    </row>
    <row r="38" spans="1:16" ht="39" thickBot="1">
      <c r="A38" s="13" t="s">
        <v>305</v>
      </c>
      <c r="B38" s="14" t="s">
        <v>90</v>
      </c>
      <c r="C38" s="15" t="s">
        <v>301</v>
      </c>
      <c r="D38" s="14" t="s">
        <v>302</v>
      </c>
      <c r="E38" s="14" t="s">
        <v>295</v>
      </c>
      <c r="F38" s="17"/>
      <c r="G38" s="17"/>
      <c r="H38" s="17"/>
      <c r="I38" s="17" t="s">
        <v>464</v>
      </c>
      <c r="J38" s="28">
        <f t="shared" si="11"/>
        <v>0</v>
      </c>
      <c r="K38" s="28"/>
      <c r="L38" s="28"/>
      <c r="M38" s="28">
        <f t="shared" si="12"/>
        <v>0</v>
      </c>
      <c r="N38" s="28">
        <f t="shared" si="13"/>
        <v>0</v>
      </c>
      <c r="O38" s="15">
        <v>3</v>
      </c>
      <c r="P38" s="24">
        <v>0.25</v>
      </c>
    </row>
    <row r="39" spans="1:16" ht="19.5" thickBot="1">
      <c r="A39" s="89" t="s">
        <v>306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102"/>
      <c r="P39" s="22">
        <v>0.3</v>
      </c>
    </row>
    <row r="40" spans="1:16" ht="19.5" thickBot="1">
      <c r="A40" s="91" t="s">
        <v>36</v>
      </c>
      <c r="B40" s="93" t="s">
        <v>37</v>
      </c>
      <c r="C40" s="93" t="s">
        <v>38</v>
      </c>
      <c r="D40" s="93" t="s">
        <v>39</v>
      </c>
      <c r="E40" s="93" t="s">
        <v>40</v>
      </c>
      <c r="F40" s="91" t="s">
        <v>41</v>
      </c>
      <c r="G40" s="91" t="s">
        <v>42</v>
      </c>
      <c r="H40" s="91" t="s">
        <v>43</v>
      </c>
      <c r="I40" s="95" t="s">
        <v>44</v>
      </c>
      <c r="J40" s="106" t="s">
        <v>456</v>
      </c>
      <c r="K40" s="106"/>
      <c r="L40" s="103" t="s">
        <v>257</v>
      </c>
      <c r="M40" s="104"/>
      <c r="N40" s="105"/>
      <c r="O40" s="93" t="s">
        <v>45</v>
      </c>
      <c r="P40" s="100" t="s">
        <v>71</v>
      </c>
    </row>
    <row r="41" spans="1:16" ht="19.5" thickBot="1">
      <c r="A41" s="92"/>
      <c r="B41" s="94"/>
      <c r="C41" s="94"/>
      <c r="D41" s="94"/>
      <c r="E41" s="94"/>
      <c r="F41" s="92"/>
      <c r="G41" s="92"/>
      <c r="H41" s="92"/>
      <c r="I41" s="96"/>
      <c r="J41" s="11" t="s">
        <v>46</v>
      </c>
      <c r="K41" s="11" t="s">
        <v>47</v>
      </c>
      <c r="L41" s="11" t="s">
        <v>258</v>
      </c>
      <c r="M41" s="11" t="s">
        <v>0</v>
      </c>
      <c r="N41" s="11" t="s">
        <v>11</v>
      </c>
      <c r="O41" s="94"/>
      <c r="P41" s="101"/>
    </row>
    <row r="42" spans="1:16" ht="26.25" thickBot="1">
      <c r="A42" s="13" t="s">
        <v>307</v>
      </c>
      <c r="B42" s="14" t="s">
        <v>90</v>
      </c>
      <c r="C42" s="15" t="s">
        <v>229</v>
      </c>
      <c r="D42" s="14" t="s">
        <v>302</v>
      </c>
      <c r="E42" s="14" t="s">
        <v>295</v>
      </c>
      <c r="F42" s="17" t="s">
        <v>464</v>
      </c>
      <c r="G42" s="17" t="s">
        <v>464</v>
      </c>
      <c r="H42" s="17" t="s">
        <v>464</v>
      </c>
      <c r="I42" s="17" t="s">
        <v>464</v>
      </c>
      <c r="J42" s="28">
        <f>M42+N42</f>
        <v>0</v>
      </c>
      <c r="K42" s="28"/>
      <c r="L42" s="28"/>
      <c r="M42" s="28">
        <f>$Q$39*P42</f>
        <v>0</v>
      </c>
      <c r="N42" s="28">
        <f>$R$39*P42</f>
        <v>0</v>
      </c>
      <c r="O42" s="15">
        <v>1</v>
      </c>
      <c r="P42" s="24">
        <v>0.25</v>
      </c>
    </row>
    <row r="43" spans="1:16" ht="26.25" thickBot="1">
      <c r="A43" s="13" t="s">
        <v>308</v>
      </c>
      <c r="B43" s="14" t="s">
        <v>90</v>
      </c>
      <c r="C43" s="15" t="s">
        <v>229</v>
      </c>
      <c r="D43" s="14" t="s">
        <v>302</v>
      </c>
      <c r="E43" s="14" t="s">
        <v>98</v>
      </c>
      <c r="F43" s="17" t="s">
        <v>464</v>
      </c>
      <c r="G43" s="17" t="s">
        <v>464</v>
      </c>
      <c r="H43" s="17" t="s">
        <v>464</v>
      </c>
      <c r="I43" s="17" t="s">
        <v>464</v>
      </c>
      <c r="J43" s="28">
        <f t="shared" ref="J43:J45" si="14">M43+N43</f>
        <v>0</v>
      </c>
      <c r="K43" s="28"/>
      <c r="L43" s="28"/>
      <c r="M43" s="28">
        <f t="shared" ref="M43:M45" si="15">$Q$39*P43</f>
        <v>0</v>
      </c>
      <c r="N43" s="28">
        <f t="shared" ref="N43:N45" si="16">$R$39*P43</f>
        <v>0</v>
      </c>
      <c r="O43" s="15">
        <v>1</v>
      </c>
      <c r="P43" s="24">
        <v>0.25</v>
      </c>
    </row>
    <row r="44" spans="1:16" ht="26.25" thickBot="1">
      <c r="A44" s="13" t="s">
        <v>309</v>
      </c>
      <c r="B44" s="14" t="s">
        <v>90</v>
      </c>
      <c r="C44" s="15" t="s">
        <v>229</v>
      </c>
      <c r="D44" s="14" t="s">
        <v>302</v>
      </c>
      <c r="E44" s="14" t="s">
        <v>310</v>
      </c>
      <c r="F44" s="17" t="s">
        <v>464</v>
      </c>
      <c r="G44" s="17" t="s">
        <v>464</v>
      </c>
      <c r="H44" s="17" t="s">
        <v>464</v>
      </c>
      <c r="I44" s="17" t="s">
        <v>464</v>
      </c>
      <c r="J44" s="28">
        <f t="shared" si="14"/>
        <v>0</v>
      </c>
      <c r="K44" s="28"/>
      <c r="L44" s="28"/>
      <c r="M44" s="28">
        <f t="shared" si="15"/>
        <v>0</v>
      </c>
      <c r="N44" s="28">
        <f t="shared" si="16"/>
        <v>0</v>
      </c>
      <c r="O44" s="15">
        <v>2</v>
      </c>
      <c r="P44" s="24">
        <v>0.25</v>
      </c>
    </row>
    <row r="45" spans="1:16" ht="26.25" thickBot="1">
      <c r="A45" s="13" t="s">
        <v>311</v>
      </c>
      <c r="B45" s="14" t="s">
        <v>90</v>
      </c>
      <c r="C45" s="15" t="s">
        <v>229</v>
      </c>
      <c r="D45" s="14" t="s">
        <v>302</v>
      </c>
      <c r="E45" s="14" t="s">
        <v>295</v>
      </c>
      <c r="F45" s="17" t="s">
        <v>464</v>
      </c>
      <c r="G45" s="17" t="s">
        <v>464</v>
      </c>
      <c r="H45" s="17" t="s">
        <v>464</v>
      </c>
      <c r="I45" s="17" t="s">
        <v>464</v>
      </c>
      <c r="J45" s="28">
        <f t="shared" si="14"/>
        <v>0</v>
      </c>
      <c r="K45" s="28"/>
      <c r="L45" s="28"/>
      <c r="M45" s="28">
        <f t="shared" si="15"/>
        <v>0</v>
      </c>
      <c r="N45" s="28">
        <f t="shared" si="16"/>
        <v>0</v>
      </c>
      <c r="O45" s="15">
        <v>3</v>
      </c>
      <c r="P45" s="24">
        <v>0.25</v>
      </c>
    </row>
    <row r="46" spans="1:16" ht="19.5" thickBot="1">
      <c r="A46" s="89" t="s">
        <v>312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102"/>
      <c r="P46" s="22">
        <v>0.2</v>
      </c>
    </row>
    <row r="47" spans="1:16" ht="19.5" thickBot="1">
      <c r="A47" s="91" t="s">
        <v>36</v>
      </c>
      <c r="B47" s="93" t="s">
        <v>37</v>
      </c>
      <c r="C47" s="93" t="s">
        <v>38</v>
      </c>
      <c r="D47" s="93" t="s">
        <v>39</v>
      </c>
      <c r="E47" s="93" t="s">
        <v>40</v>
      </c>
      <c r="F47" s="91" t="s">
        <v>41</v>
      </c>
      <c r="G47" s="91" t="s">
        <v>42</v>
      </c>
      <c r="H47" s="91" t="s">
        <v>43</v>
      </c>
      <c r="I47" s="95" t="s">
        <v>44</v>
      </c>
      <c r="J47" s="106" t="s">
        <v>456</v>
      </c>
      <c r="K47" s="106"/>
      <c r="L47" s="103" t="s">
        <v>257</v>
      </c>
      <c r="M47" s="104"/>
      <c r="N47" s="105"/>
      <c r="O47" s="93" t="s">
        <v>45</v>
      </c>
      <c r="P47" s="100" t="s">
        <v>71</v>
      </c>
    </row>
    <row r="48" spans="1:16" ht="19.5" thickBot="1">
      <c r="A48" s="92"/>
      <c r="B48" s="94"/>
      <c r="C48" s="94"/>
      <c r="D48" s="94"/>
      <c r="E48" s="94"/>
      <c r="F48" s="92"/>
      <c r="G48" s="92"/>
      <c r="H48" s="92"/>
      <c r="I48" s="96"/>
      <c r="J48" s="11" t="s">
        <v>46</v>
      </c>
      <c r="K48" s="11" t="s">
        <v>47</v>
      </c>
      <c r="L48" s="11" t="s">
        <v>258</v>
      </c>
      <c r="M48" s="11" t="s">
        <v>0</v>
      </c>
      <c r="N48" s="11" t="s">
        <v>11</v>
      </c>
      <c r="O48" s="94"/>
      <c r="P48" s="101"/>
    </row>
    <row r="49" spans="1:20" ht="77.25" thickBot="1">
      <c r="A49" s="13" t="s">
        <v>313</v>
      </c>
      <c r="B49" s="14" t="s">
        <v>90</v>
      </c>
      <c r="C49" s="15" t="s">
        <v>229</v>
      </c>
      <c r="D49" s="14" t="s">
        <v>302</v>
      </c>
      <c r="E49" s="14" t="s">
        <v>98</v>
      </c>
      <c r="F49" s="17" t="s">
        <v>464</v>
      </c>
      <c r="G49" s="17"/>
      <c r="H49" s="17"/>
      <c r="I49" s="17"/>
      <c r="J49" s="28">
        <f>M49+N49</f>
        <v>0</v>
      </c>
      <c r="K49" s="28"/>
      <c r="L49" s="28"/>
      <c r="M49" s="28">
        <f>$Q$46*P49</f>
        <v>0</v>
      </c>
      <c r="N49" s="28">
        <f>$R$46*P49</f>
        <v>0</v>
      </c>
      <c r="O49" s="15">
        <v>1</v>
      </c>
      <c r="P49" s="24">
        <v>0.5</v>
      </c>
    </row>
    <row r="50" spans="1:20" ht="64.5" thickBot="1">
      <c r="A50" s="13" t="s">
        <v>314</v>
      </c>
      <c r="B50" s="14" t="s">
        <v>90</v>
      </c>
      <c r="C50" s="15" t="s">
        <v>229</v>
      </c>
      <c r="D50" s="14" t="s">
        <v>302</v>
      </c>
      <c r="E50" s="14" t="s">
        <v>295</v>
      </c>
      <c r="F50" s="17"/>
      <c r="G50" s="17"/>
      <c r="H50" s="17"/>
      <c r="I50" s="17" t="s">
        <v>464</v>
      </c>
      <c r="J50" s="28">
        <f>M50+N50</f>
        <v>0</v>
      </c>
      <c r="K50" s="28"/>
      <c r="L50" s="28"/>
      <c r="M50" s="28">
        <f>$Q$46*P50</f>
        <v>0</v>
      </c>
      <c r="N50" s="28">
        <f>$R$46*P50</f>
        <v>0</v>
      </c>
      <c r="O50" s="15">
        <v>2</v>
      </c>
      <c r="P50" s="24">
        <v>0.5</v>
      </c>
    </row>
    <row r="51" spans="1:20" ht="19.5" thickBot="1">
      <c r="A51" s="89" t="s">
        <v>315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102"/>
      <c r="P51" s="22">
        <v>0.1</v>
      </c>
    </row>
    <row r="52" spans="1:20" ht="19.5" thickBot="1">
      <c r="A52" s="91" t="s">
        <v>36</v>
      </c>
      <c r="B52" s="93" t="s">
        <v>37</v>
      </c>
      <c r="C52" s="93" t="s">
        <v>38</v>
      </c>
      <c r="D52" s="93" t="s">
        <v>39</v>
      </c>
      <c r="E52" s="93" t="s">
        <v>40</v>
      </c>
      <c r="F52" s="91" t="s">
        <v>41</v>
      </c>
      <c r="G52" s="91" t="s">
        <v>42</v>
      </c>
      <c r="H52" s="91" t="s">
        <v>43</v>
      </c>
      <c r="I52" s="95" t="s">
        <v>44</v>
      </c>
      <c r="J52" s="106" t="s">
        <v>456</v>
      </c>
      <c r="K52" s="106"/>
      <c r="L52" s="103" t="s">
        <v>257</v>
      </c>
      <c r="M52" s="104"/>
      <c r="N52" s="105"/>
      <c r="O52" s="93" t="s">
        <v>45</v>
      </c>
      <c r="P52" s="100" t="s">
        <v>71</v>
      </c>
    </row>
    <row r="53" spans="1:20" ht="19.5" thickBot="1">
      <c r="A53" s="92"/>
      <c r="B53" s="94"/>
      <c r="C53" s="94"/>
      <c r="D53" s="94"/>
      <c r="E53" s="94"/>
      <c r="F53" s="92"/>
      <c r="G53" s="92"/>
      <c r="H53" s="92"/>
      <c r="I53" s="96"/>
      <c r="J53" s="11" t="s">
        <v>46</v>
      </c>
      <c r="K53" s="11" t="s">
        <v>47</v>
      </c>
      <c r="L53" s="11" t="s">
        <v>258</v>
      </c>
      <c r="M53" s="11" t="s">
        <v>0</v>
      </c>
      <c r="N53" s="11" t="s">
        <v>11</v>
      </c>
      <c r="O53" s="94"/>
      <c r="P53" s="101"/>
    </row>
    <row r="54" spans="1:20" ht="13.5" thickBot="1">
      <c r="A54" s="13" t="s">
        <v>316</v>
      </c>
      <c r="B54" s="14" t="s">
        <v>277</v>
      </c>
      <c r="C54" s="15" t="s">
        <v>317</v>
      </c>
      <c r="D54" s="14" t="s">
        <v>302</v>
      </c>
      <c r="E54" s="14" t="s">
        <v>75</v>
      </c>
      <c r="F54" s="17" t="s">
        <v>464</v>
      </c>
      <c r="G54" s="17" t="s">
        <v>464</v>
      </c>
      <c r="H54" s="17"/>
      <c r="I54" s="17"/>
      <c r="J54" s="28">
        <f>M54+N54</f>
        <v>0</v>
      </c>
      <c r="K54" s="28"/>
      <c r="L54" s="28"/>
      <c r="M54" s="28">
        <f>$Q$51*P54</f>
        <v>0</v>
      </c>
      <c r="N54" s="28">
        <f>$R$51*P54</f>
        <v>0</v>
      </c>
      <c r="O54" s="15">
        <v>1</v>
      </c>
      <c r="P54" s="24">
        <v>0.4</v>
      </c>
    </row>
    <row r="55" spans="1:20" ht="51.75" thickBot="1">
      <c r="A55" s="13" t="s">
        <v>318</v>
      </c>
      <c r="B55" s="14" t="s">
        <v>319</v>
      </c>
      <c r="C55" s="15" t="s">
        <v>317</v>
      </c>
      <c r="D55" s="14" t="s">
        <v>302</v>
      </c>
      <c r="E55" s="14" t="s">
        <v>75</v>
      </c>
      <c r="F55" s="17" t="s">
        <v>464</v>
      </c>
      <c r="G55" s="17"/>
      <c r="H55" s="17" t="s">
        <v>464</v>
      </c>
      <c r="I55" s="17"/>
      <c r="J55" s="28">
        <f t="shared" ref="J55:J56" si="17">M55+N55</f>
        <v>0</v>
      </c>
      <c r="K55" s="28"/>
      <c r="L55" s="28"/>
      <c r="M55" s="28">
        <f t="shared" ref="M55:M56" si="18">$Q$51*P55</f>
        <v>0</v>
      </c>
      <c r="N55" s="28">
        <f t="shared" ref="N55:N56" si="19">$R$51*P55</f>
        <v>0</v>
      </c>
      <c r="O55" s="15">
        <v>1</v>
      </c>
      <c r="P55" s="24">
        <v>0.3</v>
      </c>
    </row>
    <row r="56" spans="1:20" ht="26.25" thickBot="1">
      <c r="A56" s="13" t="s">
        <v>320</v>
      </c>
      <c r="B56" s="14" t="s">
        <v>90</v>
      </c>
      <c r="C56" s="15" t="s">
        <v>229</v>
      </c>
      <c r="D56" s="14" t="s">
        <v>302</v>
      </c>
      <c r="E56" s="14" t="s">
        <v>75</v>
      </c>
      <c r="F56" s="17" t="s">
        <v>464</v>
      </c>
      <c r="G56" s="17" t="s">
        <v>464</v>
      </c>
      <c r="H56" s="17" t="s">
        <v>464</v>
      </c>
      <c r="I56" s="17" t="s">
        <v>464</v>
      </c>
      <c r="J56" s="28">
        <f t="shared" si="17"/>
        <v>0</v>
      </c>
      <c r="K56" s="28"/>
      <c r="L56" s="28"/>
      <c r="M56" s="28">
        <f t="shared" si="18"/>
        <v>0</v>
      </c>
      <c r="N56" s="28">
        <f t="shared" si="19"/>
        <v>0</v>
      </c>
      <c r="O56" s="15">
        <v>1</v>
      </c>
      <c r="P56" s="24">
        <v>0.3</v>
      </c>
    </row>
    <row r="57" spans="1:20" ht="19.5" thickBot="1">
      <c r="A57" s="85" t="s">
        <v>321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112"/>
      <c r="P57" s="25">
        <v>0.15</v>
      </c>
    </row>
    <row r="58" spans="1:20" ht="19.5" thickBot="1">
      <c r="A58" s="87" t="s">
        <v>322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110"/>
      <c r="P58" s="25">
        <v>0.4</v>
      </c>
      <c r="Q58" s="2"/>
      <c r="R58" s="2"/>
      <c r="S58" s="5"/>
      <c r="T58" s="6"/>
    </row>
    <row r="59" spans="1:20" ht="19.5" thickBot="1">
      <c r="A59" s="89" t="s">
        <v>323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102"/>
      <c r="P59" s="22">
        <v>0.3</v>
      </c>
      <c r="Q59" s="2"/>
      <c r="R59" s="2"/>
    </row>
    <row r="60" spans="1:20" ht="19.5" thickBot="1">
      <c r="A60" s="91" t="s">
        <v>36</v>
      </c>
      <c r="B60" s="93" t="s">
        <v>37</v>
      </c>
      <c r="C60" s="93" t="s">
        <v>38</v>
      </c>
      <c r="D60" s="93" t="s">
        <v>39</v>
      </c>
      <c r="E60" s="93" t="s">
        <v>40</v>
      </c>
      <c r="F60" s="91" t="s">
        <v>41</v>
      </c>
      <c r="G60" s="91" t="s">
        <v>42</v>
      </c>
      <c r="H60" s="91" t="s">
        <v>43</v>
      </c>
      <c r="I60" s="95" t="s">
        <v>44</v>
      </c>
      <c r="J60" s="106" t="s">
        <v>456</v>
      </c>
      <c r="K60" s="106"/>
      <c r="L60" s="103" t="s">
        <v>257</v>
      </c>
      <c r="M60" s="104"/>
      <c r="N60" s="105"/>
      <c r="O60" s="93" t="s">
        <v>45</v>
      </c>
      <c r="P60" s="100" t="s">
        <v>71</v>
      </c>
    </row>
    <row r="61" spans="1:20" ht="19.5" thickBot="1">
      <c r="A61" s="92"/>
      <c r="B61" s="94"/>
      <c r="C61" s="94"/>
      <c r="D61" s="94"/>
      <c r="E61" s="94"/>
      <c r="F61" s="92"/>
      <c r="G61" s="92"/>
      <c r="H61" s="92"/>
      <c r="I61" s="96"/>
      <c r="J61" s="11" t="s">
        <v>46</v>
      </c>
      <c r="K61" s="11" t="s">
        <v>47</v>
      </c>
      <c r="L61" s="11" t="s">
        <v>258</v>
      </c>
      <c r="M61" s="11" t="s">
        <v>0</v>
      </c>
      <c r="N61" s="11" t="s">
        <v>11</v>
      </c>
      <c r="O61" s="94"/>
      <c r="P61" s="101"/>
    </row>
    <row r="62" spans="1:20" ht="26.25" thickBot="1">
      <c r="A62" s="13" t="s">
        <v>324</v>
      </c>
      <c r="B62" s="14" t="s">
        <v>325</v>
      </c>
      <c r="C62" s="15" t="s">
        <v>326</v>
      </c>
      <c r="D62" s="23" t="s">
        <v>81</v>
      </c>
      <c r="E62" s="14" t="s">
        <v>327</v>
      </c>
      <c r="F62" s="17"/>
      <c r="G62" s="17" t="s">
        <v>464</v>
      </c>
      <c r="H62" s="17"/>
      <c r="I62" s="17"/>
      <c r="J62" s="28">
        <f>M62+N62</f>
        <v>0</v>
      </c>
      <c r="K62" s="28"/>
      <c r="L62" s="28"/>
      <c r="M62" s="28">
        <f>$Q$59*P62</f>
        <v>0</v>
      </c>
      <c r="N62" s="28">
        <f>$R$59*P62</f>
        <v>0</v>
      </c>
      <c r="O62" s="15">
        <v>1</v>
      </c>
      <c r="P62" s="24">
        <v>0.25</v>
      </c>
    </row>
    <row r="63" spans="1:20" ht="26.25" thickBot="1">
      <c r="A63" s="13" t="s">
        <v>328</v>
      </c>
      <c r="B63" s="14" t="s">
        <v>325</v>
      </c>
      <c r="C63" s="15" t="s">
        <v>326</v>
      </c>
      <c r="D63" s="23" t="s">
        <v>81</v>
      </c>
      <c r="E63" s="14" t="s">
        <v>126</v>
      </c>
      <c r="F63" s="17"/>
      <c r="G63" s="17" t="s">
        <v>464</v>
      </c>
      <c r="H63" s="17"/>
      <c r="I63" s="17"/>
      <c r="J63" s="28">
        <f t="shared" ref="J63:J65" si="20">M63+N63</f>
        <v>0</v>
      </c>
      <c r="K63" s="28"/>
      <c r="L63" s="28"/>
      <c r="M63" s="28">
        <f t="shared" ref="M63:M65" si="21">$Q$59*P63</f>
        <v>0</v>
      </c>
      <c r="N63" s="28">
        <f t="shared" ref="N63:N65" si="22">$R$59*P63</f>
        <v>0</v>
      </c>
      <c r="O63" s="15">
        <v>1</v>
      </c>
      <c r="P63" s="24">
        <v>0.25</v>
      </c>
    </row>
    <row r="64" spans="1:20" ht="39" thickBot="1">
      <c r="A64" s="13" t="s">
        <v>329</v>
      </c>
      <c r="B64" s="14" t="s">
        <v>330</v>
      </c>
      <c r="C64" s="15" t="s">
        <v>326</v>
      </c>
      <c r="D64" s="23" t="s">
        <v>81</v>
      </c>
      <c r="E64" s="14" t="s">
        <v>331</v>
      </c>
      <c r="F64" s="17"/>
      <c r="G64" s="17"/>
      <c r="H64" s="17" t="s">
        <v>464</v>
      </c>
      <c r="I64" s="17"/>
      <c r="J64" s="28">
        <f t="shared" si="20"/>
        <v>0</v>
      </c>
      <c r="K64" s="28"/>
      <c r="L64" s="28"/>
      <c r="M64" s="28">
        <f t="shared" si="21"/>
        <v>0</v>
      </c>
      <c r="N64" s="28">
        <f t="shared" si="22"/>
        <v>0</v>
      </c>
      <c r="O64" s="15">
        <v>1</v>
      </c>
      <c r="P64" s="24">
        <v>0.25</v>
      </c>
    </row>
    <row r="65" spans="1:18" ht="26.25" thickBot="1">
      <c r="A65" s="13" t="s">
        <v>332</v>
      </c>
      <c r="B65" s="14" t="s">
        <v>333</v>
      </c>
      <c r="C65" s="15" t="s">
        <v>326</v>
      </c>
      <c r="D65" s="23" t="s">
        <v>81</v>
      </c>
      <c r="E65" s="14" t="s">
        <v>334</v>
      </c>
      <c r="F65" s="17"/>
      <c r="G65" s="17"/>
      <c r="H65" s="17"/>
      <c r="I65" s="17" t="s">
        <v>464</v>
      </c>
      <c r="J65" s="28">
        <f t="shared" si="20"/>
        <v>0</v>
      </c>
      <c r="K65" s="28"/>
      <c r="L65" s="28"/>
      <c r="M65" s="28">
        <f t="shared" si="21"/>
        <v>0</v>
      </c>
      <c r="N65" s="28">
        <f t="shared" si="22"/>
        <v>0</v>
      </c>
      <c r="O65" s="15">
        <v>1</v>
      </c>
      <c r="P65" s="24">
        <v>0.25</v>
      </c>
    </row>
    <row r="66" spans="1:18" ht="19.5" thickBot="1">
      <c r="A66" s="89" t="s">
        <v>335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102"/>
      <c r="P66" s="22">
        <v>0.4</v>
      </c>
      <c r="Q66" s="2"/>
      <c r="R66" s="2"/>
    </row>
    <row r="67" spans="1:18" ht="19.5" thickBot="1">
      <c r="A67" s="91" t="s">
        <v>36</v>
      </c>
      <c r="B67" s="93" t="s">
        <v>37</v>
      </c>
      <c r="C67" s="93" t="s">
        <v>38</v>
      </c>
      <c r="D67" s="93" t="s">
        <v>39</v>
      </c>
      <c r="E67" s="93" t="s">
        <v>40</v>
      </c>
      <c r="F67" s="91" t="s">
        <v>41</v>
      </c>
      <c r="G67" s="91" t="s">
        <v>42</v>
      </c>
      <c r="H67" s="91" t="s">
        <v>43</v>
      </c>
      <c r="I67" s="95" t="s">
        <v>44</v>
      </c>
      <c r="J67" s="106" t="s">
        <v>456</v>
      </c>
      <c r="K67" s="106"/>
      <c r="L67" s="103" t="s">
        <v>257</v>
      </c>
      <c r="M67" s="104"/>
      <c r="N67" s="105"/>
      <c r="O67" s="93" t="s">
        <v>45</v>
      </c>
      <c r="P67" s="100" t="s">
        <v>71</v>
      </c>
    </row>
    <row r="68" spans="1:18" ht="19.5" thickBot="1">
      <c r="A68" s="92"/>
      <c r="B68" s="94"/>
      <c r="C68" s="94"/>
      <c r="D68" s="94"/>
      <c r="E68" s="94"/>
      <c r="F68" s="92"/>
      <c r="G68" s="92"/>
      <c r="H68" s="92"/>
      <c r="I68" s="96"/>
      <c r="J68" s="11" t="s">
        <v>46</v>
      </c>
      <c r="K68" s="11" t="s">
        <v>47</v>
      </c>
      <c r="L68" s="11" t="s">
        <v>258</v>
      </c>
      <c r="M68" s="11" t="s">
        <v>0</v>
      </c>
      <c r="N68" s="11" t="s">
        <v>11</v>
      </c>
      <c r="O68" s="94"/>
      <c r="P68" s="101"/>
    </row>
    <row r="69" spans="1:18" ht="13.5" thickBot="1">
      <c r="A69" s="13" t="s">
        <v>336</v>
      </c>
      <c r="B69" s="14" t="s">
        <v>337</v>
      </c>
      <c r="C69" s="15" t="s">
        <v>338</v>
      </c>
      <c r="D69" s="23" t="s">
        <v>81</v>
      </c>
      <c r="E69" s="14"/>
      <c r="F69" s="17" t="s">
        <v>464</v>
      </c>
      <c r="G69" s="17" t="s">
        <v>464</v>
      </c>
      <c r="H69" s="17" t="s">
        <v>464</v>
      </c>
      <c r="I69" s="17" t="s">
        <v>464</v>
      </c>
      <c r="J69" s="28">
        <f>M69+N69</f>
        <v>0</v>
      </c>
      <c r="K69" s="28"/>
      <c r="L69" s="28"/>
      <c r="M69" s="28">
        <f>$Q$66*P69</f>
        <v>0</v>
      </c>
      <c r="N69" s="28">
        <f>$R$66*P69</f>
        <v>0</v>
      </c>
      <c r="O69" s="15">
        <v>1</v>
      </c>
      <c r="P69" s="24">
        <v>0.5</v>
      </c>
    </row>
    <row r="70" spans="1:18" ht="13.5" thickBot="1">
      <c r="A70" s="13" t="s">
        <v>339</v>
      </c>
      <c r="B70" s="14" t="s">
        <v>337</v>
      </c>
      <c r="C70" s="15" t="s">
        <v>340</v>
      </c>
      <c r="D70" s="23" t="s">
        <v>81</v>
      </c>
      <c r="E70" s="14"/>
      <c r="F70" s="17" t="s">
        <v>464</v>
      </c>
      <c r="G70" s="17" t="s">
        <v>464</v>
      </c>
      <c r="H70" s="17" t="s">
        <v>464</v>
      </c>
      <c r="I70" s="17" t="s">
        <v>464</v>
      </c>
      <c r="J70" s="28">
        <f>M70+N70</f>
        <v>0</v>
      </c>
      <c r="K70" s="28"/>
      <c r="L70" s="28"/>
      <c r="M70" s="28">
        <f>$Q$66*P70</f>
        <v>0</v>
      </c>
      <c r="N70" s="28">
        <f>$R$66*P70</f>
        <v>0</v>
      </c>
      <c r="O70" s="15">
        <v>1</v>
      </c>
      <c r="P70" s="24">
        <v>0.5</v>
      </c>
    </row>
    <row r="71" spans="1:18" ht="19.5" thickBot="1">
      <c r="A71" s="89" t="s">
        <v>453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102"/>
      <c r="P71" s="22">
        <v>0.3</v>
      </c>
      <c r="Q71" s="2"/>
      <c r="R71" s="2"/>
    </row>
    <row r="72" spans="1:18" ht="19.5" thickBot="1">
      <c r="A72" s="91" t="s">
        <v>36</v>
      </c>
      <c r="B72" s="93" t="s">
        <v>37</v>
      </c>
      <c r="C72" s="93" t="s">
        <v>38</v>
      </c>
      <c r="D72" s="93" t="s">
        <v>39</v>
      </c>
      <c r="E72" s="93" t="s">
        <v>40</v>
      </c>
      <c r="F72" s="91" t="s">
        <v>41</v>
      </c>
      <c r="G72" s="91" t="s">
        <v>42</v>
      </c>
      <c r="H72" s="91" t="s">
        <v>43</v>
      </c>
      <c r="I72" s="95" t="s">
        <v>44</v>
      </c>
      <c r="J72" s="106" t="s">
        <v>456</v>
      </c>
      <c r="K72" s="106"/>
      <c r="L72" s="103" t="s">
        <v>257</v>
      </c>
      <c r="M72" s="104"/>
      <c r="N72" s="105"/>
      <c r="O72" s="93" t="s">
        <v>45</v>
      </c>
      <c r="P72" s="100" t="s">
        <v>71</v>
      </c>
    </row>
    <row r="73" spans="1:18" ht="19.5" thickBot="1">
      <c r="A73" s="92"/>
      <c r="B73" s="94"/>
      <c r="C73" s="94"/>
      <c r="D73" s="94"/>
      <c r="E73" s="94"/>
      <c r="F73" s="92"/>
      <c r="G73" s="92"/>
      <c r="H73" s="92"/>
      <c r="I73" s="96"/>
      <c r="J73" s="11" t="s">
        <v>46</v>
      </c>
      <c r="K73" s="11" t="s">
        <v>47</v>
      </c>
      <c r="L73" s="11" t="s">
        <v>258</v>
      </c>
      <c r="M73" s="11" t="s">
        <v>0</v>
      </c>
      <c r="N73" s="11" t="s">
        <v>11</v>
      </c>
      <c r="O73" s="94"/>
      <c r="P73" s="101"/>
    </row>
    <row r="74" spans="1:18" ht="26.25" thickBot="1">
      <c r="A74" s="13" t="s">
        <v>341</v>
      </c>
      <c r="B74" s="14" t="s">
        <v>337</v>
      </c>
      <c r="C74" s="15" t="s">
        <v>342</v>
      </c>
      <c r="D74" s="23" t="s">
        <v>81</v>
      </c>
      <c r="E74" s="14"/>
      <c r="F74" s="17" t="s">
        <v>464</v>
      </c>
      <c r="G74" s="17" t="s">
        <v>464</v>
      </c>
      <c r="H74" s="17" t="s">
        <v>464</v>
      </c>
      <c r="I74" s="17" t="s">
        <v>464</v>
      </c>
      <c r="J74" s="28">
        <f>M74+N74</f>
        <v>0</v>
      </c>
      <c r="K74" s="28"/>
      <c r="L74" s="28"/>
      <c r="M74" s="28">
        <f>$Q$71*P74</f>
        <v>0</v>
      </c>
      <c r="N74" s="28">
        <f>$R$71*P74</f>
        <v>0</v>
      </c>
      <c r="O74" s="15">
        <v>1</v>
      </c>
      <c r="P74" s="24">
        <v>0.35</v>
      </c>
    </row>
    <row r="75" spans="1:18" ht="13.5" thickBot="1">
      <c r="A75" s="13" t="s">
        <v>339</v>
      </c>
      <c r="B75" s="14" t="s">
        <v>337</v>
      </c>
      <c r="C75" s="15" t="s">
        <v>340</v>
      </c>
      <c r="D75" s="23" t="s">
        <v>81</v>
      </c>
      <c r="E75" s="14"/>
      <c r="F75" s="17" t="s">
        <v>464</v>
      </c>
      <c r="G75" s="17" t="s">
        <v>464</v>
      </c>
      <c r="H75" s="17" t="s">
        <v>464</v>
      </c>
      <c r="I75" s="17" t="s">
        <v>464</v>
      </c>
      <c r="J75" s="28">
        <f t="shared" ref="J75:J76" si="23">M75+N75</f>
        <v>0</v>
      </c>
      <c r="K75" s="28"/>
      <c r="L75" s="28"/>
      <c r="M75" s="28">
        <f t="shared" ref="M75:M76" si="24">$Q$71*P75</f>
        <v>0</v>
      </c>
      <c r="N75" s="28">
        <f t="shared" ref="N75:N76" si="25">$R$71*P75</f>
        <v>0</v>
      </c>
      <c r="O75" s="15">
        <v>1</v>
      </c>
      <c r="P75" s="24">
        <v>0.35</v>
      </c>
    </row>
    <row r="76" spans="1:18" ht="26.25" thickBot="1">
      <c r="A76" s="13" t="s">
        <v>343</v>
      </c>
      <c r="B76" s="14" t="s">
        <v>337</v>
      </c>
      <c r="C76" s="15" t="s">
        <v>344</v>
      </c>
      <c r="D76" s="23" t="s">
        <v>81</v>
      </c>
      <c r="E76" s="14"/>
      <c r="F76" s="17" t="s">
        <v>464</v>
      </c>
      <c r="G76" s="17" t="s">
        <v>464</v>
      </c>
      <c r="H76" s="17" t="s">
        <v>464</v>
      </c>
      <c r="I76" s="17" t="s">
        <v>464</v>
      </c>
      <c r="J76" s="28">
        <f t="shared" si="23"/>
        <v>0</v>
      </c>
      <c r="K76" s="28"/>
      <c r="L76" s="28"/>
      <c r="M76" s="28">
        <f t="shared" si="24"/>
        <v>0</v>
      </c>
      <c r="N76" s="28">
        <f t="shared" si="25"/>
        <v>0</v>
      </c>
      <c r="O76" s="15">
        <v>1</v>
      </c>
      <c r="P76" s="24">
        <v>0.3</v>
      </c>
    </row>
    <row r="77" spans="1:18" ht="19.5" thickBot="1">
      <c r="A77" s="87" t="s">
        <v>345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110"/>
      <c r="P77" s="25">
        <v>0.3</v>
      </c>
      <c r="Q77" s="2"/>
      <c r="R77" s="2"/>
    </row>
    <row r="78" spans="1:18" ht="19.5" thickBot="1">
      <c r="A78" s="89" t="s">
        <v>346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02"/>
      <c r="P78" s="22">
        <v>1</v>
      </c>
    </row>
    <row r="79" spans="1:18" ht="19.5" thickBot="1">
      <c r="A79" s="91" t="s">
        <v>36</v>
      </c>
      <c r="B79" s="93" t="s">
        <v>37</v>
      </c>
      <c r="C79" s="93" t="s">
        <v>38</v>
      </c>
      <c r="D79" s="93" t="s">
        <v>39</v>
      </c>
      <c r="E79" s="93" t="s">
        <v>40</v>
      </c>
      <c r="F79" s="91" t="s">
        <v>41</v>
      </c>
      <c r="G79" s="91" t="s">
        <v>42</v>
      </c>
      <c r="H79" s="91" t="s">
        <v>43</v>
      </c>
      <c r="I79" s="95" t="s">
        <v>44</v>
      </c>
      <c r="J79" s="106" t="s">
        <v>456</v>
      </c>
      <c r="K79" s="106"/>
      <c r="L79" s="103" t="s">
        <v>257</v>
      </c>
      <c r="M79" s="104"/>
      <c r="N79" s="105"/>
      <c r="O79" s="93" t="s">
        <v>45</v>
      </c>
      <c r="P79" s="100" t="s">
        <v>71</v>
      </c>
    </row>
    <row r="80" spans="1:18" ht="19.5" thickBot="1">
      <c r="A80" s="92"/>
      <c r="B80" s="94"/>
      <c r="C80" s="94"/>
      <c r="D80" s="94"/>
      <c r="E80" s="94"/>
      <c r="F80" s="92"/>
      <c r="G80" s="92"/>
      <c r="H80" s="92"/>
      <c r="I80" s="96"/>
      <c r="J80" s="11" t="s">
        <v>46</v>
      </c>
      <c r="K80" s="11" t="s">
        <v>47</v>
      </c>
      <c r="L80" s="11" t="s">
        <v>258</v>
      </c>
      <c r="M80" s="11" t="s">
        <v>0</v>
      </c>
      <c r="N80" s="11" t="s">
        <v>11</v>
      </c>
      <c r="O80" s="94"/>
      <c r="P80" s="101"/>
    </row>
    <row r="81" spans="1:20" ht="75.75" thickBot="1">
      <c r="A81" s="44" t="s">
        <v>347</v>
      </c>
      <c r="B81" s="45" t="s">
        <v>348</v>
      </c>
      <c r="C81" s="45" t="s">
        <v>349</v>
      </c>
      <c r="D81" s="46" t="s">
        <v>81</v>
      </c>
      <c r="E81" s="45" t="s">
        <v>126</v>
      </c>
      <c r="F81" s="44"/>
      <c r="G81" s="47" t="s">
        <v>464</v>
      </c>
      <c r="H81" s="47" t="s">
        <v>464</v>
      </c>
      <c r="I81" s="47" t="s">
        <v>464</v>
      </c>
      <c r="J81" s="61">
        <f>M81+N81</f>
        <v>0</v>
      </c>
      <c r="K81" s="61"/>
      <c r="L81" s="62"/>
      <c r="M81" s="62">
        <f>$Q$78*P81</f>
        <v>0</v>
      </c>
      <c r="N81" s="62">
        <f>$R$78*P81</f>
        <v>0</v>
      </c>
      <c r="O81" s="45">
        <v>1</v>
      </c>
      <c r="P81" s="49">
        <v>0.4</v>
      </c>
    </row>
    <row r="82" spans="1:20" ht="75.75" thickBot="1">
      <c r="A82" s="44" t="s">
        <v>350</v>
      </c>
      <c r="B82" s="45" t="s">
        <v>351</v>
      </c>
      <c r="C82" s="45" t="s">
        <v>352</v>
      </c>
      <c r="D82" s="46" t="s">
        <v>81</v>
      </c>
      <c r="E82" s="45" t="s">
        <v>302</v>
      </c>
      <c r="F82" s="47" t="s">
        <v>464</v>
      </c>
      <c r="G82" s="47" t="s">
        <v>464</v>
      </c>
      <c r="H82" s="47" t="s">
        <v>464</v>
      </c>
      <c r="I82" s="47" t="s">
        <v>464</v>
      </c>
      <c r="J82" s="61">
        <f t="shared" ref="J82:J83" si="26">M82+N82</f>
        <v>0</v>
      </c>
      <c r="K82" s="61"/>
      <c r="L82" s="62"/>
      <c r="M82" s="62">
        <f t="shared" ref="M82:M83" si="27">$Q$78*P82</f>
        <v>0</v>
      </c>
      <c r="N82" s="62">
        <f t="shared" ref="N82:N83" si="28">$R$78*P82</f>
        <v>0</v>
      </c>
      <c r="O82" s="45">
        <v>1</v>
      </c>
      <c r="P82" s="49">
        <v>0.3</v>
      </c>
    </row>
    <row r="83" spans="1:20" ht="51.75" thickBot="1">
      <c r="A83" s="44" t="s">
        <v>353</v>
      </c>
      <c r="B83" s="50" t="s">
        <v>354</v>
      </c>
      <c r="C83" s="51" t="s">
        <v>355</v>
      </c>
      <c r="D83" s="46" t="s">
        <v>81</v>
      </c>
      <c r="E83" s="45" t="s">
        <v>302</v>
      </c>
      <c r="F83" s="47" t="s">
        <v>464</v>
      </c>
      <c r="G83" s="47" t="s">
        <v>464</v>
      </c>
      <c r="H83" s="44"/>
      <c r="I83" s="48"/>
      <c r="J83" s="61">
        <f t="shared" si="26"/>
        <v>0</v>
      </c>
      <c r="K83" s="61"/>
      <c r="L83" s="62"/>
      <c r="M83" s="62">
        <f t="shared" si="27"/>
        <v>0</v>
      </c>
      <c r="N83" s="62">
        <f t="shared" si="28"/>
        <v>0</v>
      </c>
      <c r="O83" s="45">
        <v>1</v>
      </c>
      <c r="P83" s="49">
        <v>0.3</v>
      </c>
    </row>
    <row r="84" spans="1:20" ht="19.5" thickBot="1">
      <c r="A84" s="87" t="s">
        <v>356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110"/>
      <c r="P84" s="25">
        <v>0.3</v>
      </c>
      <c r="Q84" s="2"/>
      <c r="R84" s="2"/>
    </row>
    <row r="85" spans="1:20" ht="19.5" thickBot="1">
      <c r="A85" s="89" t="s">
        <v>357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102"/>
      <c r="P85" s="22">
        <v>1</v>
      </c>
    </row>
    <row r="86" spans="1:20" ht="19.5" thickBot="1">
      <c r="A86" s="91" t="s">
        <v>36</v>
      </c>
      <c r="B86" s="93" t="s">
        <v>37</v>
      </c>
      <c r="C86" s="93" t="s">
        <v>38</v>
      </c>
      <c r="D86" s="93" t="s">
        <v>39</v>
      </c>
      <c r="E86" s="93" t="s">
        <v>40</v>
      </c>
      <c r="F86" s="91" t="s">
        <v>41</v>
      </c>
      <c r="G86" s="91" t="s">
        <v>42</v>
      </c>
      <c r="H86" s="91" t="s">
        <v>43</v>
      </c>
      <c r="I86" s="95" t="s">
        <v>44</v>
      </c>
      <c r="J86" s="106" t="s">
        <v>456</v>
      </c>
      <c r="K86" s="106"/>
      <c r="L86" s="103" t="s">
        <v>257</v>
      </c>
      <c r="M86" s="104"/>
      <c r="N86" s="105"/>
      <c r="O86" s="93" t="s">
        <v>45</v>
      </c>
      <c r="P86" s="100" t="s">
        <v>71</v>
      </c>
    </row>
    <row r="87" spans="1:20" ht="19.5" thickBot="1">
      <c r="A87" s="92"/>
      <c r="B87" s="94"/>
      <c r="C87" s="94"/>
      <c r="D87" s="94"/>
      <c r="E87" s="94"/>
      <c r="F87" s="92"/>
      <c r="G87" s="92"/>
      <c r="H87" s="92"/>
      <c r="I87" s="96"/>
      <c r="J87" s="11" t="s">
        <v>46</v>
      </c>
      <c r="K87" s="11" t="s">
        <v>47</v>
      </c>
      <c r="L87" s="11" t="s">
        <v>258</v>
      </c>
      <c r="M87" s="11" t="s">
        <v>0</v>
      </c>
      <c r="N87" s="11" t="s">
        <v>11</v>
      </c>
      <c r="O87" s="94"/>
      <c r="P87" s="101"/>
    </row>
    <row r="88" spans="1:20" ht="39" thickBot="1">
      <c r="A88" s="33" t="s">
        <v>358</v>
      </c>
      <c r="B88" s="14" t="s">
        <v>359</v>
      </c>
      <c r="C88" s="15" t="s">
        <v>360</v>
      </c>
      <c r="D88" s="46" t="s">
        <v>81</v>
      </c>
      <c r="E88" s="14" t="s">
        <v>98</v>
      </c>
      <c r="F88" s="17" t="s">
        <v>464</v>
      </c>
      <c r="G88" s="17" t="s">
        <v>464</v>
      </c>
      <c r="H88" s="17" t="s">
        <v>464</v>
      </c>
      <c r="I88" s="17" t="s">
        <v>464</v>
      </c>
      <c r="J88" s="28">
        <f>M88+N88</f>
        <v>0</v>
      </c>
      <c r="K88" s="28"/>
      <c r="L88" s="28"/>
      <c r="M88" s="28">
        <f>$Q$84*P88</f>
        <v>0</v>
      </c>
      <c r="N88" s="28">
        <f>$R$84*P88</f>
        <v>0</v>
      </c>
      <c r="O88" s="15">
        <v>1</v>
      </c>
      <c r="P88" s="24">
        <v>0.3</v>
      </c>
    </row>
    <row r="89" spans="1:20" ht="51.75" thickBot="1">
      <c r="A89" s="33" t="s">
        <v>361</v>
      </c>
      <c r="B89" s="14" t="s">
        <v>362</v>
      </c>
      <c r="C89" s="15" t="s">
        <v>360</v>
      </c>
      <c r="D89" s="46" t="s">
        <v>81</v>
      </c>
      <c r="E89" s="14" t="s">
        <v>98</v>
      </c>
      <c r="F89" s="17" t="s">
        <v>464</v>
      </c>
      <c r="G89" s="17" t="s">
        <v>464</v>
      </c>
      <c r="H89" s="17" t="s">
        <v>464</v>
      </c>
      <c r="I89" s="17" t="s">
        <v>464</v>
      </c>
      <c r="J89" s="28">
        <f t="shared" ref="J89:J90" si="29">M89+N89</f>
        <v>0</v>
      </c>
      <c r="K89" s="28"/>
      <c r="L89" s="28"/>
      <c r="M89" s="28">
        <f t="shared" ref="M89:M90" si="30">$Q$84*P89</f>
        <v>0</v>
      </c>
      <c r="N89" s="28">
        <f t="shared" ref="N89:N90" si="31">$R$84*P89</f>
        <v>0</v>
      </c>
      <c r="O89" s="15">
        <v>1</v>
      </c>
      <c r="P89" s="24">
        <v>0.3</v>
      </c>
    </row>
    <row r="90" spans="1:20" ht="60.75" thickBot="1">
      <c r="A90" s="52" t="s">
        <v>363</v>
      </c>
      <c r="B90" s="18" t="s">
        <v>364</v>
      </c>
      <c r="C90" s="18" t="s">
        <v>360</v>
      </c>
      <c r="D90" s="46" t="s">
        <v>81</v>
      </c>
      <c r="E90" s="18" t="s">
        <v>98</v>
      </c>
      <c r="F90" s="17" t="s">
        <v>464</v>
      </c>
      <c r="G90" s="17" t="s">
        <v>464</v>
      </c>
      <c r="H90" s="17" t="s">
        <v>464</v>
      </c>
      <c r="I90" s="17" t="s">
        <v>464</v>
      </c>
      <c r="J90" s="28">
        <f t="shared" si="29"/>
        <v>0</v>
      </c>
      <c r="K90" s="28"/>
      <c r="L90" s="28"/>
      <c r="M90" s="28">
        <f t="shared" si="30"/>
        <v>0</v>
      </c>
      <c r="N90" s="28">
        <f t="shared" si="31"/>
        <v>0</v>
      </c>
      <c r="O90" s="18">
        <v>1</v>
      </c>
      <c r="P90" s="30">
        <v>0.4</v>
      </c>
    </row>
    <row r="91" spans="1:20" ht="19.5" thickBot="1">
      <c r="A91" s="85" t="s">
        <v>365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112"/>
      <c r="P91" s="25">
        <v>0.1</v>
      </c>
    </row>
    <row r="92" spans="1:20" ht="19.5" thickBot="1">
      <c r="A92" s="87" t="s">
        <v>366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110"/>
      <c r="P92" s="25">
        <v>0.6</v>
      </c>
      <c r="Q92" s="2"/>
      <c r="R92" s="2"/>
      <c r="S92" s="5"/>
      <c r="T92" s="7"/>
    </row>
    <row r="93" spans="1:20" ht="19.5" thickBot="1">
      <c r="A93" s="89" t="s">
        <v>367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102"/>
      <c r="P93" s="22">
        <v>0.5</v>
      </c>
      <c r="Q93" s="2"/>
      <c r="R93" s="2"/>
    </row>
    <row r="94" spans="1:20" ht="19.5" thickBot="1">
      <c r="A94" s="91" t="s">
        <v>36</v>
      </c>
      <c r="B94" s="93" t="s">
        <v>37</v>
      </c>
      <c r="C94" s="93" t="s">
        <v>38</v>
      </c>
      <c r="D94" s="93" t="s">
        <v>39</v>
      </c>
      <c r="E94" s="93" t="s">
        <v>40</v>
      </c>
      <c r="F94" s="91" t="s">
        <v>41</v>
      </c>
      <c r="G94" s="91" t="s">
        <v>42</v>
      </c>
      <c r="H94" s="91" t="s">
        <v>43</v>
      </c>
      <c r="I94" s="95" t="s">
        <v>44</v>
      </c>
      <c r="J94" s="106" t="s">
        <v>456</v>
      </c>
      <c r="K94" s="106"/>
      <c r="L94" s="103" t="s">
        <v>257</v>
      </c>
      <c r="M94" s="104"/>
      <c r="N94" s="105"/>
      <c r="O94" s="93" t="s">
        <v>45</v>
      </c>
      <c r="P94" s="100" t="s">
        <v>71</v>
      </c>
    </row>
    <row r="95" spans="1:20" ht="19.5" thickBot="1">
      <c r="A95" s="92"/>
      <c r="B95" s="94"/>
      <c r="C95" s="94"/>
      <c r="D95" s="94"/>
      <c r="E95" s="94"/>
      <c r="F95" s="92"/>
      <c r="G95" s="92"/>
      <c r="H95" s="92"/>
      <c r="I95" s="96"/>
      <c r="J95" s="11" t="s">
        <v>46</v>
      </c>
      <c r="K95" s="11" t="s">
        <v>47</v>
      </c>
      <c r="L95" s="11" t="s">
        <v>258</v>
      </c>
      <c r="M95" s="11" t="s">
        <v>0</v>
      </c>
      <c r="N95" s="11" t="s">
        <v>11</v>
      </c>
      <c r="O95" s="94"/>
      <c r="P95" s="101"/>
    </row>
    <row r="96" spans="1:20" ht="26.25" thickBot="1">
      <c r="A96" s="13" t="s">
        <v>368</v>
      </c>
      <c r="B96" s="14" t="s">
        <v>369</v>
      </c>
      <c r="C96" s="15" t="s">
        <v>370</v>
      </c>
      <c r="D96" s="14" t="s">
        <v>75</v>
      </c>
      <c r="E96" s="14" t="s">
        <v>81</v>
      </c>
      <c r="F96" s="17" t="s">
        <v>464</v>
      </c>
      <c r="G96" s="17"/>
      <c r="H96" s="17"/>
      <c r="I96" s="17"/>
      <c r="J96" s="28">
        <f>M96+N96</f>
        <v>0</v>
      </c>
      <c r="K96" s="28"/>
      <c r="L96" s="28"/>
      <c r="M96" s="28">
        <f>$Q$93*P96</f>
        <v>0</v>
      </c>
      <c r="N96" s="28">
        <f>$R$93*P96</f>
        <v>0</v>
      </c>
      <c r="O96" s="15">
        <v>1</v>
      </c>
      <c r="P96" s="24">
        <v>0.2</v>
      </c>
    </row>
    <row r="97" spans="1:18" ht="26.25" thickBot="1">
      <c r="A97" s="13" t="s">
        <v>371</v>
      </c>
      <c r="B97" s="14" t="s">
        <v>372</v>
      </c>
      <c r="C97" s="15" t="s">
        <v>370</v>
      </c>
      <c r="D97" s="14" t="s">
        <v>75</v>
      </c>
      <c r="E97" s="14" t="s">
        <v>81</v>
      </c>
      <c r="F97" s="17"/>
      <c r="G97" s="17" t="s">
        <v>464</v>
      </c>
      <c r="H97" s="17" t="s">
        <v>464</v>
      </c>
      <c r="I97" s="17" t="s">
        <v>464</v>
      </c>
      <c r="J97" s="28">
        <f>L97+M97+N97</f>
        <v>245000</v>
      </c>
      <c r="K97" s="28"/>
      <c r="L97" s="28">
        <f>70000*3.5</f>
        <v>245000</v>
      </c>
      <c r="M97" s="28">
        <f>$Q$93*P97</f>
        <v>0</v>
      </c>
      <c r="N97" s="28">
        <f>$R$93*P97</f>
        <v>0</v>
      </c>
      <c r="O97" s="15">
        <v>1</v>
      </c>
      <c r="P97" s="24">
        <v>0.8</v>
      </c>
    </row>
    <row r="98" spans="1:18" ht="19.5" thickBot="1">
      <c r="A98" s="89" t="s">
        <v>373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102"/>
      <c r="P98" s="22">
        <v>0.5</v>
      </c>
      <c r="Q98" s="2"/>
      <c r="R98" s="2"/>
    </row>
    <row r="99" spans="1:18" ht="19.5" thickBot="1">
      <c r="A99" s="91" t="s">
        <v>36</v>
      </c>
      <c r="B99" s="93" t="s">
        <v>37</v>
      </c>
      <c r="C99" s="93" t="s">
        <v>38</v>
      </c>
      <c r="D99" s="93" t="s">
        <v>39</v>
      </c>
      <c r="E99" s="93" t="s">
        <v>40</v>
      </c>
      <c r="F99" s="91" t="s">
        <v>41</v>
      </c>
      <c r="G99" s="91" t="s">
        <v>42</v>
      </c>
      <c r="H99" s="91" t="s">
        <v>43</v>
      </c>
      <c r="I99" s="95" t="s">
        <v>44</v>
      </c>
      <c r="J99" s="106" t="s">
        <v>456</v>
      </c>
      <c r="K99" s="106"/>
      <c r="L99" s="103" t="s">
        <v>257</v>
      </c>
      <c r="M99" s="104"/>
      <c r="N99" s="105"/>
      <c r="O99" s="93" t="s">
        <v>45</v>
      </c>
      <c r="P99" s="100" t="s">
        <v>71</v>
      </c>
    </row>
    <row r="100" spans="1:18" ht="19.5" thickBot="1">
      <c r="A100" s="92"/>
      <c r="B100" s="94"/>
      <c r="C100" s="94"/>
      <c r="D100" s="94"/>
      <c r="E100" s="94"/>
      <c r="F100" s="92"/>
      <c r="G100" s="92"/>
      <c r="H100" s="92"/>
      <c r="I100" s="96"/>
      <c r="J100" s="11" t="s">
        <v>46</v>
      </c>
      <c r="K100" s="11" t="s">
        <v>47</v>
      </c>
      <c r="L100" s="11" t="s">
        <v>258</v>
      </c>
      <c r="M100" s="11" t="s">
        <v>0</v>
      </c>
      <c r="N100" s="11" t="s">
        <v>11</v>
      </c>
      <c r="O100" s="94"/>
      <c r="P100" s="101"/>
    </row>
    <row r="101" spans="1:18" ht="39" thickBot="1">
      <c r="A101" s="13" t="s">
        <v>374</v>
      </c>
      <c r="B101" s="14" t="s">
        <v>277</v>
      </c>
      <c r="C101" s="15" t="s">
        <v>375</v>
      </c>
      <c r="D101" s="14" t="s">
        <v>75</v>
      </c>
      <c r="E101" s="14" t="s">
        <v>81</v>
      </c>
      <c r="F101" s="17" t="s">
        <v>464</v>
      </c>
      <c r="G101" s="17"/>
      <c r="H101" s="17"/>
      <c r="I101" s="17"/>
      <c r="J101" s="28">
        <f>M101+N101</f>
        <v>0</v>
      </c>
      <c r="K101" s="28"/>
      <c r="L101" s="28"/>
      <c r="M101" s="28">
        <f>$Q$98*P101</f>
        <v>0</v>
      </c>
      <c r="N101" s="28">
        <f>$R$98*P101</f>
        <v>0</v>
      </c>
      <c r="O101" s="15">
        <v>1</v>
      </c>
      <c r="P101" s="24">
        <v>0.3</v>
      </c>
    </row>
    <row r="102" spans="1:18" ht="39" thickBot="1">
      <c r="A102" s="13" t="s">
        <v>376</v>
      </c>
      <c r="B102" s="14" t="s">
        <v>319</v>
      </c>
      <c r="C102" s="15" t="s">
        <v>375</v>
      </c>
      <c r="D102" s="14" t="s">
        <v>75</v>
      </c>
      <c r="E102" s="14" t="s">
        <v>81</v>
      </c>
      <c r="F102" s="17"/>
      <c r="G102" s="17" t="s">
        <v>464</v>
      </c>
      <c r="H102" s="17" t="s">
        <v>464</v>
      </c>
      <c r="I102" s="17"/>
      <c r="J102" s="28">
        <f>M102+N102</f>
        <v>0</v>
      </c>
      <c r="K102" s="28"/>
      <c r="L102" s="28"/>
      <c r="M102" s="28">
        <f>$Q$98*P102</f>
        <v>0</v>
      </c>
      <c r="N102" s="28">
        <f>$R$98*P102</f>
        <v>0</v>
      </c>
      <c r="O102" s="15">
        <v>1</v>
      </c>
      <c r="P102" s="24">
        <v>0.7</v>
      </c>
    </row>
    <row r="103" spans="1:18" ht="19.5" thickBot="1">
      <c r="A103" s="87" t="s">
        <v>377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110"/>
      <c r="P103" s="25">
        <v>0.4</v>
      </c>
      <c r="Q103" s="2"/>
      <c r="R103" s="2"/>
    </row>
    <row r="104" spans="1:18" ht="19.5" thickBot="1">
      <c r="A104" s="89" t="s">
        <v>378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102"/>
      <c r="P104" s="22">
        <v>0.5</v>
      </c>
      <c r="Q104" s="2"/>
      <c r="R104" s="2"/>
    </row>
    <row r="105" spans="1:18" ht="19.5" thickBot="1">
      <c r="A105" s="91" t="s">
        <v>36</v>
      </c>
      <c r="B105" s="93" t="s">
        <v>37</v>
      </c>
      <c r="C105" s="93" t="s">
        <v>38</v>
      </c>
      <c r="D105" s="93" t="s">
        <v>39</v>
      </c>
      <c r="E105" s="93" t="s">
        <v>40</v>
      </c>
      <c r="F105" s="91" t="s">
        <v>41</v>
      </c>
      <c r="G105" s="91" t="s">
        <v>42</v>
      </c>
      <c r="H105" s="91" t="s">
        <v>43</v>
      </c>
      <c r="I105" s="95" t="s">
        <v>44</v>
      </c>
      <c r="J105" s="106" t="s">
        <v>456</v>
      </c>
      <c r="K105" s="106"/>
      <c r="L105" s="103" t="s">
        <v>257</v>
      </c>
      <c r="M105" s="104"/>
      <c r="N105" s="105"/>
      <c r="O105" s="93" t="s">
        <v>45</v>
      </c>
      <c r="P105" s="100" t="s">
        <v>71</v>
      </c>
    </row>
    <row r="106" spans="1:18" ht="19.5" thickBot="1">
      <c r="A106" s="92"/>
      <c r="B106" s="94"/>
      <c r="C106" s="94"/>
      <c r="D106" s="94"/>
      <c r="E106" s="94"/>
      <c r="F106" s="92"/>
      <c r="G106" s="92"/>
      <c r="H106" s="92"/>
      <c r="I106" s="96"/>
      <c r="J106" s="11" t="s">
        <v>46</v>
      </c>
      <c r="K106" s="11" t="s">
        <v>47</v>
      </c>
      <c r="L106" s="11" t="s">
        <v>258</v>
      </c>
      <c r="M106" s="11" t="s">
        <v>0</v>
      </c>
      <c r="N106" s="11" t="s">
        <v>11</v>
      </c>
      <c r="O106" s="94"/>
      <c r="P106" s="101"/>
    </row>
    <row r="107" spans="1:18" ht="26.25" thickBot="1">
      <c r="A107" s="13" t="s">
        <v>379</v>
      </c>
      <c r="B107" s="14" t="s">
        <v>191</v>
      </c>
      <c r="C107" s="15" t="s">
        <v>380</v>
      </c>
      <c r="D107" s="14" t="s">
        <v>75</v>
      </c>
      <c r="E107" s="14" t="s">
        <v>81</v>
      </c>
      <c r="F107" s="17" t="s">
        <v>464</v>
      </c>
      <c r="G107" s="17"/>
      <c r="H107" s="17"/>
      <c r="I107" s="17"/>
      <c r="J107" s="28">
        <f>M107+N107</f>
        <v>0</v>
      </c>
      <c r="K107" s="28"/>
      <c r="L107" s="28"/>
      <c r="M107" s="28">
        <f>$Q$104*P107</f>
        <v>0</v>
      </c>
      <c r="N107" s="28">
        <f>$R$104*P107</f>
        <v>0</v>
      </c>
      <c r="O107" s="15">
        <v>1</v>
      </c>
      <c r="P107" s="24">
        <v>0.3</v>
      </c>
    </row>
    <row r="108" spans="1:18" ht="39" thickBot="1">
      <c r="A108" s="13" t="s">
        <v>381</v>
      </c>
      <c r="B108" s="14" t="s">
        <v>382</v>
      </c>
      <c r="C108" s="15" t="s">
        <v>380</v>
      </c>
      <c r="D108" s="14" t="s">
        <v>75</v>
      </c>
      <c r="E108" s="14" t="s">
        <v>81</v>
      </c>
      <c r="F108" s="17"/>
      <c r="G108" s="17" t="s">
        <v>464</v>
      </c>
      <c r="H108" s="17"/>
      <c r="I108" s="17"/>
      <c r="J108" s="28">
        <f>M108+N108</f>
        <v>0</v>
      </c>
      <c r="K108" s="28"/>
      <c r="L108" s="28"/>
      <c r="M108" s="28">
        <f>$Q$104*P108</f>
        <v>0</v>
      </c>
      <c r="N108" s="28">
        <f>$R$104*P108</f>
        <v>0</v>
      </c>
      <c r="O108" s="15">
        <v>1</v>
      </c>
      <c r="P108" s="24">
        <v>0.7</v>
      </c>
    </row>
    <row r="109" spans="1:18" ht="19.5" thickBot="1">
      <c r="A109" s="89" t="s">
        <v>383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102"/>
      <c r="P109" s="22">
        <v>0.5</v>
      </c>
      <c r="Q109" s="2"/>
      <c r="R109" s="2"/>
    </row>
    <row r="110" spans="1:18" ht="38.25" thickBot="1">
      <c r="A110" s="53" t="s">
        <v>36</v>
      </c>
      <c r="B110" s="54" t="s">
        <v>37</v>
      </c>
      <c r="C110" s="54" t="s">
        <v>38</v>
      </c>
      <c r="D110" s="54" t="s">
        <v>39</v>
      </c>
      <c r="E110" s="54" t="s">
        <v>40</v>
      </c>
      <c r="F110" s="53" t="s">
        <v>41</v>
      </c>
      <c r="G110" s="53" t="s">
        <v>42</v>
      </c>
      <c r="H110" s="53" t="s">
        <v>43</v>
      </c>
      <c r="I110" s="10" t="s">
        <v>44</v>
      </c>
      <c r="J110" s="103" t="s">
        <v>456</v>
      </c>
      <c r="K110" s="105"/>
      <c r="L110" s="103" t="s">
        <v>257</v>
      </c>
      <c r="M110" s="104"/>
      <c r="N110" s="105"/>
      <c r="O110" s="54" t="s">
        <v>45</v>
      </c>
      <c r="P110" s="41" t="s">
        <v>71</v>
      </c>
    </row>
    <row r="111" spans="1:18" ht="19.5" thickBot="1">
      <c r="A111" s="55"/>
      <c r="B111" s="56"/>
      <c r="C111" s="56"/>
      <c r="D111" s="56"/>
      <c r="E111" s="56"/>
      <c r="F111" s="55"/>
      <c r="G111" s="55"/>
      <c r="H111" s="55"/>
      <c r="I111" s="12"/>
      <c r="J111" s="11" t="s">
        <v>46</v>
      </c>
      <c r="K111" s="11" t="s">
        <v>47</v>
      </c>
      <c r="L111" s="11" t="s">
        <v>258</v>
      </c>
      <c r="M111" s="11" t="s">
        <v>0</v>
      </c>
      <c r="N111" s="11" t="s">
        <v>11</v>
      </c>
      <c r="O111" s="56"/>
      <c r="P111" s="42"/>
    </row>
    <row r="112" spans="1:18" ht="26.25" thickBot="1">
      <c r="A112" s="13" t="s">
        <v>384</v>
      </c>
      <c r="B112" s="14" t="s">
        <v>385</v>
      </c>
      <c r="C112" s="15" t="s">
        <v>386</v>
      </c>
      <c r="D112" s="14" t="s">
        <v>75</v>
      </c>
      <c r="E112" s="14" t="s">
        <v>81</v>
      </c>
      <c r="F112" s="17" t="s">
        <v>464</v>
      </c>
      <c r="G112" s="17" t="s">
        <v>464</v>
      </c>
      <c r="H112" s="17" t="s">
        <v>464</v>
      </c>
      <c r="I112" s="17" t="s">
        <v>464</v>
      </c>
      <c r="J112" s="28">
        <f>M112+N112</f>
        <v>0</v>
      </c>
      <c r="K112" s="28"/>
      <c r="L112" s="28"/>
      <c r="M112" s="28">
        <f>$Q$109*P112</f>
        <v>0</v>
      </c>
      <c r="N112" s="28">
        <f>$R$109*P112</f>
        <v>0</v>
      </c>
      <c r="O112" s="15">
        <v>1</v>
      </c>
      <c r="P112" s="24">
        <v>0.5</v>
      </c>
    </row>
    <row r="113" spans="1:20" ht="39" thickBot="1">
      <c r="A113" s="13" t="s">
        <v>387</v>
      </c>
      <c r="B113" s="14" t="s">
        <v>388</v>
      </c>
      <c r="C113" s="14" t="s">
        <v>389</v>
      </c>
      <c r="D113" s="14" t="s">
        <v>75</v>
      </c>
      <c r="E113" s="14" t="s">
        <v>81</v>
      </c>
      <c r="F113" s="17" t="s">
        <v>464</v>
      </c>
      <c r="G113" s="17" t="s">
        <v>464</v>
      </c>
      <c r="H113" s="17" t="s">
        <v>464</v>
      </c>
      <c r="I113" s="17" t="s">
        <v>464</v>
      </c>
      <c r="J113" s="28">
        <f>M113+N113</f>
        <v>0</v>
      </c>
      <c r="K113" s="28"/>
      <c r="L113" s="28"/>
      <c r="M113" s="28">
        <f>$Q$109*P113</f>
        <v>0</v>
      </c>
      <c r="N113" s="28">
        <f>$R$109*P113</f>
        <v>0</v>
      </c>
      <c r="O113" s="15">
        <v>1</v>
      </c>
      <c r="P113" s="24">
        <v>0.5</v>
      </c>
    </row>
    <row r="114" spans="1:20" ht="19.5" thickBot="1">
      <c r="A114" s="85" t="s">
        <v>390</v>
      </c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112"/>
      <c r="P114" s="25">
        <v>7.0000000000000007E-2</v>
      </c>
    </row>
    <row r="115" spans="1:20" ht="19.5" thickBot="1">
      <c r="A115" s="87" t="s">
        <v>391</v>
      </c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110"/>
      <c r="P115" s="25">
        <v>0.4</v>
      </c>
      <c r="Q115" s="2"/>
      <c r="R115" s="2"/>
      <c r="S115" s="5"/>
      <c r="T115" s="6"/>
    </row>
    <row r="116" spans="1:20" ht="19.5" thickBot="1">
      <c r="A116" s="89" t="s">
        <v>392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102"/>
      <c r="P116" s="22">
        <v>1</v>
      </c>
      <c r="Q116" s="2"/>
    </row>
    <row r="117" spans="1:20" ht="19.5" thickBot="1">
      <c r="A117" s="91" t="s">
        <v>36</v>
      </c>
      <c r="B117" s="93" t="s">
        <v>37</v>
      </c>
      <c r="C117" s="93" t="s">
        <v>38</v>
      </c>
      <c r="D117" s="93" t="s">
        <v>39</v>
      </c>
      <c r="E117" s="93" t="s">
        <v>40</v>
      </c>
      <c r="F117" s="91" t="s">
        <v>41</v>
      </c>
      <c r="G117" s="91" t="s">
        <v>42</v>
      </c>
      <c r="H117" s="91" t="s">
        <v>43</v>
      </c>
      <c r="I117" s="95" t="s">
        <v>44</v>
      </c>
      <c r="J117" s="103" t="s">
        <v>456</v>
      </c>
      <c r="K117" s="105"/>
      <c r="L117" s="103" t="s">
        <v>257</v>
      </c>
      <c r="M117" s="104"/>
      <c r="N117" s="105"/>
      <c r="O117" s="93" t="s">
        <v>45</v>
      </c>
      <c r="P117" s="100" t="s">
        <v>71</v>
      </c>
    </row>
    <row r="118" spans="1:20" ht="19.5" thickBot="1">
      <c r="A118" s="92"/>
      <c r="B118" s="94"/>
      <c r="C118" s="94"/>
      <c r="D118" s="94"/>
      <c r="E118" s="94"/>
      <c r="F118" s="92"/>
      <c r="G118" s="92"/>
      <c r="H118" s="92"/>
      <c r="I118" s="96"/>
      <c r="J118" s="11" t="s">
        <v>46</v>
      </c>
      <c r="K118" s="11" t="s">
        <v>47</v>
      </c>
      <c r="L118" s="11" t="s">
        <v>258</v>
      </c>
      <c r="M118" s="11" t="s">
        <v>0</v>
      </c>
      <c r="N118" s="11" t="s">
        <v>11</v>
      </c>
      <c r="O118" s="94"/>
      <c r="P118" s="101"/>
    </row>
    <row r="119" spans="1:20" ht="64.5" thickBot="1">
      <c r="A119" s="13" t="s">
        <v>393</v>
      </c>
      <c r="B119" s="14" t="s">
        <v>277</v>
      </c>
      <c r="C119" s="15" t="s">
        <v>394</v>
      </c>
      <c r="D119" s="14" t="s">
        <v>122</v>
      </c>
      <c r="E119" s="14" t="s">
        <v>327</v>
      </c>
      <c r="F119" s="17" t="s">
        <v>464</v>
      </c>
      <c r="G119" s="17" t="s">
        <v>464</v>
      </c>
      <c r="H119" s="17"/>
      <c r="I119" s="17"/>
      <c r="J119" s="28">
        <f>M119+N119</f>
        <v>0</v>
      </c>
      <c r="K119" s="28"/>
      <c r="L119" s="28"/>
      <c r="M119" s="28">
        <f>$Q$115*P119</f>
        <v>0</v>
      </c>
      <c r="N119" s="28">
        <f>$R$115*P119</f>
        <v>0</v>
      </c>
      <c r="O119" s="15">
        <v>1</v>
      </c>
      <c r="P119" s="24">
        <v>0.4</v>
      </c>
    </row>
    <row r="120" spans="1:20" ht="64.5" thickBot="1">
      <c r="A120" s="13" t="s">
        <v>395</v>
      </c>
      <c r="B120" s="14" t="s">
        <v>396</v>
      </c>
      <c r="C120" s="15" t="s">
        <v>394</v>
      </c>
      <c r="D120" s="14" t="s">
        <v>122</v>
      </c>
      <c r="E120" s="14" t="s">
        <v>327</v>
      </c>
      <c r="F120" s="17"/>
      <c r="G120" s="17"/>
      <c r="H120" s="17" t="s">
        <v>464</v>
      </c>
      <c r="I120" s="17" t="s">
        <v>464</v>
      </c>
      <c r="J120" s="28">
        <f t="shared" ref="J120:J121" si="32">M120+N120</f>
        <v>0</v>
      </c>
      <c r="K120" s="28"/>
      <c r="L120" s="28"/>
      <c r="M120" s="28">
        <f t="shared" ref="M120:M121" si="33">$Q$115*P120</f>
        <v>0</v>
      </c>
      <c r="N120" s="28">
        <f t="shared" ref="N120:N121" si="34">$R$115*P120</f>
        <v>0</v>
      </c>
      <c r="O120" s="15">
        <v>1</v>
      </c>
      <c r="P120" s="24">
        <v>0.3</v>
      </c>
    </row>
    <row r="121" spans="1:20" ht="102.75" thickBot="1">
      <c r="A121" s="13" t="s">
        <v>397</v>
      </c>
      <c r="B121" s="14" t="s">
        <v>398</v>
      </c>
      <c r="C121" s="15" t="s">
        <v>399</v>
      </c>
      <c r="D121" s="14" t="s">
        <v>122</v>
      </c>
      <c r="E121" s="14" t="s">
        <v>327</v>
      </c>
      <c r="F121" s="17"/>
      <c r="G121" s="17"/>
      <c r="H121" s="17"/>
      <c r="I121" s="17" t="s">
        <v>464</v>
      </c>
      <c r="J121" s="28">
        <f t="shared" si="32"/>
        <v>0</v>
      </c>
      <c r="K121" s="28"/>
      <c r="L121" s="28"/>
      <c r="M121" s="28">
        <f t="shared" si="33"/>
        <v>0</v>
      </c>
      <c r="N121" s="28">
        <f t="shared" si="34"/>
        <v>0</v>
      </c>
      <c r="O121" s="15">
        <v>1</v>
      </c>
      <c r="P121" s="24">
        <v>0.3</v>
      </c>
    </row>
    <row r="122" spans="1:20" ht="19.5" thickBot="1">
      <c r="A122" s="87" t="s">
        <v>400</v>
      </c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110"/>
      <c r="P122" s="25">
        <v>0.6</v>
      </c>
      <c r="Q122" s="2"/>
      <c r="R122" s="2"/>
    </row>
    <row r="123" spans="1:20" ht="19.5" thickBot="1">
      <c r="A123" s="89" t="s">
        <v>401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102"/>
      <c r="P123" s="22">
        <v>1</v>
      </c>
    </row>
    <row r="124" spans="1:20" ht="19.5" thickBot="1">
      <c r="A124" s="91" t="s">
        <v>36</v>
      </c>
      <c r="B124" s="93" t="s">
        <v>37</v>
      </c>
      <c r="C124" s="93" t="s">
        <v>38</v>
      </c>
      <c r="D124" s="93" t="s">
        <v>39</v>
      </c>
      <c r="E124" s="93" t="s">
        <v>40</v>
      </c>
      <c r="F124" s="91" t="s">
        <v>41</v>
      </c>
      <c r="G124" s="91" t="s">
        <v>42</v>
      </c>
      <c r="H124" s="91" t="s">
        <v>43</v>
      </c>
      <c r="I124" s="95" t="s">
        <v>44</v>
      </c>
      <c r="J124" s="106" t="s">
        <v>456</v>
      </c>
      <c r="K124" s="106"/>
      <c r="L124" s="103" t="s">
        <v>257</v>
      </c>
      <c r="M124" s="104"/>
      <c r="N124" s="105"/>
      <c r="O124" s="93" t="s">
        <v>45</v>
      </c>
      <c r="P124" s="100" t="s">
        <v>71</v>
      </c>
    </row>
    <row r="125" spans="1:20" ht="19.5" thickBot="1">
      <c r="A125" s="92"/>
      <c r="B125" s="94"/>
      <c r="C125" s="94"/>
      <c r="D125" s="94"/>
      <c r="E125" s="94"/>
      <c r="F125" s="92"/>
      <c r="G125" s="92"/>
      <c r="H125" s="92"/>
      <c r="I125" s="96"/>
      <c r="J125" s="11" t="s">
        <v>46</v>
      </c>
      <c r="K125" s="11" t="s">
        <v>47</v>
      </c>
      <c r="L125" s="11" t="s">
        <v>258</v>
      </c>
      <c r="M125" s="11" t="s">
        <v>0</v>
      </c>
      <c r="N125" s="11" t="s">
        <v>11</v>
      </c>
      <c r="O125" s="94"/>
      <c r="P125" s="101"/>
    </row>
    <row r="126" spans="1:20" ht="77.25" thickBot="1">
      <c r="A126" s="13" t="s">
        <v>402</v>
      </c>
      <c r="B126" s="14" t="s">
        <v>403</v>
      </c>
      <c r="C126" s="15" t="s">
        <v>404</v>
      </c>
      <c r="D126" s="14" t="s">
        <v>122</v>
      </c>
      <c r="E126" s="14" t="s">
        <v>327</v>
      </c>
      <c r="F126" s="17"/>
      <c r="G126" s="17"/>
      <c r="H126" s="17" t="s">
        <v>464</v>
      </c>
      <c r="I126" s="17"/>
      <c r="J126" s="57">
        <f>M126+N126</f>
        <v>0</v>
      </c>
      <c r="K126" s="57"/>
      <c r="L126" s="57"/>
      <c r="M126" s="57">
        <f>$Q$122*P126</f>
        <v>0</v>
      </c>
      <c r="N126" s="57">
        <f>$R$122*P126</f>
        <v>0</v>
      </c>
      <c r="O126" s="15">
        <v>1</v>
      </c>
      <c r="P126" s="24">
        <v>0.5</v>
      </c>
    </row>
    <row r="127" spans="1:20" ht="90" thickBot="1">
      <c r="A127" s="13" t="s">
        <v>405</v>
      </c>
      <c r="B127" s="14" t="s">
        <v>406</v>
      </c>
      <c r="C127" s="15" t="s">
        <v>407</v>
      </c>
      <c r="D127" s="14" t="s">
        <v>122</v>
      </c>
      <c r="E127" s="14" t="s">
        <v>327</v>
      </c>
      <c r="F127" s="17" t="s">
        <v>464</v>
      </c>
      <c r="G127" s="17" t="s">
        <v>464</v>
      </c>
      <c r="H127" s="17" t="s">
        <v>464</v>
      </c>
      <c r="I127" s="17" t="s">
        <v>464</v>
      </c>
      <c r="J127" s="57">
        <f>M127+N127</f>
        <v>0</v>
      </c>
      <c r="K127" s="57"/>
      <c r="L127" s="57"/>
      <c r="M127" s="57">
        <f>$Q$122*P127</f>
        <v>0</v>
      </c>
      <c r="N127" s="57">
        <f>$R$122*P127</f>
        <v>0</v>
      </c>
      <c r="O127" s="15">
        <v>1</v>
      </c>
      <c r="P127" s="24">
        <v>0.5</v>
      </c>
    </row>
    <row r="128" spans="1:20" ht="19.5" thickBot="1">
      <c r="A128" s="85" t="s">
        <v>408</v>
      </c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112"/>
      <c r="P128" s="25">
        <v>0.08</v>
      </c>
    </row>
    <row r="129" spans="1:20" ht="19.5" thickBot="1">
      <c r="A129" s="87" t="s">
        <v>409</v>
      </c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110"/>
      <c r="P129" s="25">
        <v>0.6</v>
      </c>
      <c r="R129" s="2"/>
      <c r="T129" s="7"/>
    </row>
    <row r="130" spans="1:20" ht="19.5" thickBot="1">
      <c r="A130" s="89" t="s">
        <v>410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102"/>
      <c r="P130" s="22">
        <v>0.6</v>
      </c>
      <c r="R130" s="2"/>
    </row>
    <row r="131" spans="1:20" ht="19.5" thickBot="1">
      <c r="A131" s="91" t="s">
        <v>36</v>
      </c>
      <c r="B131" s="93" t="s">
        <v>37</v>
      </c>
      <c r="C131" s="93" t="s">
        <v>38</v>
      </c>
      <c r="D131" s="93" t="s">
        <v>39</v>
      </c>
      <c r="E131" s="93" t="s">
        <v>40</v>
      </c>
      <c r="F131" s="91" t="s">
        <v>41</v>
      </c>
      <c r="G131" s="91" t="s">
        <v>42</v>
      </c>
      <c r="H131" s="91" t="s">
        <v>43</v>
      </c>
      <c r="I131" s="95" t="s">
        <v>44</v>
      </c>
      <c r="J131" s="106" t="s">
        <v>456</v>
      </c>
      <c r="K131" s="106"/>
      <c r="L131" s="103" t="s">
        <v>257</v>
      </c>
      <c r="M131" s="104"/>
      <c r="N131" s="105"/>
      <c r="O131" s="93" t="s">
        <v>45</v>
      </c>
      <c r="P131" s="100" t="s">
        <v>71</v>
      </c>
    </row>
    <row r="132" spans="1:20" ht="19.5" thickBot="1">
      <c r="A132" s="92"/>
      <c r="B132" s="94"/>
      <c r="C132" s="94"/>
      <c r="D132" s="94"/>
      <c r="E132" s="94"/>
      <c r="F132" s="92"/>
      <c r="G132" s="92"/>
      <c r="H132" s="92"/>
      <c r="I132" s="96"/>
      <c r="J132" s="11" t="s">
        <v>46</v>
      </c>
      <c r="K132" s="11" t="s">
        <v>47</v>
      </c>
      <c r="L132" s="11" t="s">
        <v>258</v>
      </c>
      <c r="M132" s="11" t="s">
        <v>0</v>
      </c>
      <c r="N132" s="11" t="s">
        <v>11</v>
      </c>
      <c r="O132" s="94"/>
      <c r="P132" s="101"/>
    </row>
    <row r="133" spans="1:20" ht="64.5" thickBot="1">
      <c r="A133" s="13" t="s">
        <v>411</v>
      </c>
      <c r="B133" s="14" t="s">
        <v>412</v>
      </c>
      <c r="C133" s="15" t="s">
        <v>413</v>
      </c>
      <c r="D133" s="14" t="s">
        <v>115</v>
      </c>
      <c r="E133" s="14" t="s">
        <v>166</v>
      </c>
      <c r="F133" s="17" t="s">
        <v>464</v>
      </c>
      <c r="G133" s="17"/>
      <c r="H133" s="17" t="s">
        <v>464</v>
      </c>
      <c r="I133" s="17" t="s">
        <v>464</v>
      </c>
      <c r="J133" s="28">
        <f>N133</f>
        <v>0</v>
      </c>
      <c r="K133" s="28"/>
      <c r="L133" s="28"/>
      <c r="M133" s="28"/>
      <c r="N133" s="28">
        <f>$R$130*P133</f>
        <v>0</v>
      </c>
      <c r="O133" s="15">
        <v>1</v>
      </c>
      <c r="P133" s="24">
        <v>0.2</v>
      </c>
    </row>
    <row r="134" spans="1:20" ht="26.25" thickBot="1">
      <c r="A134" s="13" t="s">
        <v>414</v>
      </c>
      <c r="B134" s="14" t="s">
        <v>415</v>
      </c>
      <c r="C134" s="15" t="s">
        <v>416</v>
      </c>
      <c r="D134" s="14" t="s">
        <v>115</v>
      </c>
      <c r="E134" s="14" t="s">
        <v>166</v>
      </c>
      <c r="F134" s="17" t="s">
        <v>464</v>
      </c>
      <c r="G134" s="17" t="s">
        <v>464</v>
      </c>
      <c r="H134" s="17" t="s">
        <v>464</v>
      </c>
      <c r="I134" s="17" t="s">
        <v>464</v>
      </c>
      <c r="J134" s="28">
        <f t="shared" ref="J134:J139" si="35">N134</f>
        <v>0</v>
      </c>
      <c r="K134" s="28"/>
      <c r="L134" s="28"/>
      <c r="M134" s="28"/>
      <c r="N134" s="28">
        <f t="shared" ref="N134:N139" si="36">$R$130*P134</f>
        <v>0</v>
      </c>
      <c r="O134" s="15">
        <v>1</v>
      </c>
      <c r="P134" s="24">
        <v>0.2</v>
      </c>
    </row>
    <row r="135" spans="1:20" ht="64.5" thickBot="1">
      <c r="A135" s="13" t="s">
        <v>417</v>
      </c>
      <c r="B135" s="14" t="s">
        <v>418</v>
      </c>
      <c r="C135" s="15" t="s">
        <v>413</v>
      </c>
      <c r="D135" s="14" t="s">
        <v>115</v>
      </c>
      <c r="E135" s="14" t="s">
        <v>166</v>
      </c>
      <c r="F135" s="17"/>
      <c r="G135" s="17" t="s">
        <v>464</v>
      </c>
      <c r="H135" s="17" t="s">
        <v>464</v>
      </c>
      <c r="I135" s="17"/>
      <c r="J135" s="28">
        <f t="shared" si="35"/>
        <v>0</v>
      </c>
      <c r="K135" s="28"/>
      <c r="L135" s="28"/>
      <c r="M135" s="28"/>
      <c r="N135" s="28">
        <f t="shared" si="36"/>
        <v>0</v>
      </c>
      <c r="O135" s="15">
        <v>2</v>
      </c>
      <c r="P135" s="24">
        <v>0.1</v>
      </c>
    </row>
    <row r="136" spans="1:20" ht="64.5" thickBot="1">
      <c r="A136" s="13" t="s">
        <v>419</v>
      </c>
      <c r="B136" s="14" t="s">
        <v>420</v>
      </c>
      <c r="C136" s="15" t="s">
        <v>421</v>
      </c>
      <c r="D136" s="14" t="s">
        <v>115</v>
      </c>
      <c r="E136" s="14" t="s">
        <v>327</v>
      </c>
      <c r="F136" s="17" t="s">
        <v>464</v>
      </c>
      <c r="G136" s="17" t="s">
        <v>464</v>
      </c>
      <c r="H136" s="17" t="s">
        <v>464</v>
      </c>
      <c r="I136" s="17" t="s">
        <v>464</v>
      </c>
      <c r="J136" s="28">
        <f t="shared" si="35"/>
        <v>0</v>
      </c>
      <c r="K136" s="28"/>
      <c r="L136" s="28"/>
      <c r="M136" s="28"/>
      <c r="N136" s="28">
        <f t="shared" si="36"/>
        <v>0</v>
      </c>
      <c r="O136" s="15">
        <v>1</v>
      </c>
      <c r="P136" s="24">
        <v>0.1</v>
      </c>
    </row>
    <row r="137" spans="1:20" ht="64.5" thickBot="1">
      <c r="A137" s="13" t="s">
        <v>422</v>
      </c>
      <c r="B137" s="14" t="s">
        <v>423</v>
      </c>
      <c r="C137" s="15" t="s">
        <v>413</v>
      </c>
      <c r="D137" s="14" t="s">
        <v>115</v>
      </c>
      <c r="E137" s="14" t="s">
        <v>166</v>
      </c>
      <c r="F137" s="17" t="s">
        <v>464</v>
      </c>
      <c r="G137" s="17"/>
      <c r="H137" s="17"/>
      <c r="I137" s="17" t="s">
        <v>464</v>
      </c>
      <c r="J137" s="28">
        <f>N137</f>
        <v>0</v>
      </c>
      <c r="K137" s="28"/>
      <c r="L137" s="28"/>
      <c r="M137" s="28"/>
      <c r="N137" s="28">
        <f t="shared" si="36"/>
        <v>0</v>
      </c>
      <c r="O137" s="15">
        <v>2</v>
      </c>
      <c r="P137" s="24">
        <v>0.1</v>
      </c>
    </row>
    <row r="138" spans="1:20" ht="64.5" thickBot="1">
      <c r="A138" s="13" t="s">
        <v>424</v>
      </c>
      <c r="B138" s="14" t="s">
        <v>425</v>
      </c>
      <c r="C138" s="15" t="s">
        <v>413</v>
      </c>
      <c r="D138" s="14" t="s">
        <v>115</v>
      </c>
      <c r="E138" s="14" t="s">
        <v>166</v>
      </c>
      <c r="F138" s="17" t="s">
        <v>464</v>
      </c>
      <c r="G138" s="17"/>
      <c r="H138" s="17" t="s">
        <v>464</v>
      </c>
      <c r="I138" s="17"/>
      <c r="J138" s="28">
        <f t="shared" si="35"/>
        <v>0</v>
      </c>
      <c r="K138" s="28"/>
      <c r="L138" s="28"/>
      <c r="M138" s="28"/>
      <c r="N138" s="28">
        <f t="shared" si="36"/>
        <v>0</v>
      </c>
      <c r="O138" s="15">
        <v>1</v>
      </c>
      <c r="P138" s="24">
        <v>0.15</v>
      </c>
    </row>
    <row r="139" spans="1:20" ht="51.75" thickBot="1">
      <c r="A139" s="13" t="s">
        <v>426</v>
      </c>
      <c r="B139" s="14" t="s">
        <v>427</v>
      </c>
      <c r="C139" s="15" t="s">
        <v>428</v>
      </c>
      <c r="D139" s="14" t="s">
        <v>115</v>
      </c>
      <c r="E139" s="14" t="s">
        <v>429</v>
      </c>
      <c r="F139" s="17" t="s">
        <v>464</v>
      </c>
      <c r="G139" s="17" t="s">
        <v>464</v>
      </c>
      <c r="H139" s="17"/>
      <c r="I139" s="17"/>
      <c r="J139" s="28">
        <f t="shared" si="35"/>
        <v>0</v>
      </c>
      <c r="K139" s="28"/>
      <c r="L139" s="28"/>
      <c r="M139" s="28"/>
      <c r="N139" s="28">
        <f t="shared" si="36"/>
        <v>0</v>
      </c>
      <c r="O139" s="15">
        <v>1</v>
      </c>
      <c r="P139" s="24">
        <v>0.15</v>
      </c>
    </row>
    <row r="140" spans="1:20" ht="19.5" thickBot="1">
      <c r="A140" s="89" t="s">
        <v>430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102"/>
      <c r="P140" s="22">
        <v>0.4</v>
      </c>
      <c r="R140" s="2"/>
    </row>
    <row r="141" spans="1:20" ht="19.5" thickBot="1">
      <c r="A141" s="91" t="s">
        <v>36</v>
      </c>
      <c r="B141" s="93" t="s">
        <v>37</v>
      </c>
      <c r="C141" s="93" t="s">
        <v>38</v>
      </c>
      <c r="D141" s="93" t="s">
        <v>39</v>
      </c>
      <c r="E141" s="93" t="s">
        <v>40</v>
      </c>
      <c r="F141" s="91" t="s">
        <v>41</v>
      </c>
      <c r="G141" s="91" t="s">
        <v>42</v>
      </c>
      <c r="H141" s="91" t="s">
        <v>43</v>
      </c>
      <c r="I141" s="95" t="s">
        <v>44</v>
      </c>
      <c r="J141" s="106" t="s">
        <v>456</v>
      </c>
      <c r="K141" s="106"/>
      <c r="L141" s="103" t="s">
        <v>257</v>
      </c>
      <c r="M141" s="104"/>
      <c r="N141" s="105"/>
      <c r="O141" s="93" t="s">
        <v>45</v>
      </c>
      <c r="P141" s="100" t="s">
        <v>71</v>
      </c>
    </row>
    <row r="142" spans="1:20" ht="19.5" thickBot="1">
      <c r="A142" s="92"/>
      <c r="B142" s="94"/>
      <c r="C142" s="94"/>
      <c r="D142" s="94"/>
      <c r="E142" s="94"/>
      <c r="F142" s="92"/>
      <c r="G142" s="92"/>
      <c r="H142" s="92"/>
      <c r="I142" s="96"/>
      <c r="J142" s="11" t="s">
        <v>46</v>
      </c>
      <c r="K142" s="11" t="s">
        <v>47</v>
      </c>
      <c r="L142" s="11" t="s">
        <v>258</v>
      </c>
      <c r="M142" s="11" t="s">
        <v>0</v>
      </c>
      <c r="N142" s="11" t="s">
        <v>11</v>
      </c>
      <c r="O142" s="94"/>
      <c r="P142" s="101"/>
    </row>
    <row r="143" spans="1:20" ht="51.75" thickBot="1">
      <c r="A143" s="13" t="s">
        <v>431</v>
      </c>
      <c r="B143" s="14" t="s">
        <v>432</v>
      </c>
      <c r="C143" s="15" t="s">
        <v>433</v>
      </c>
      <c r="D143" s="14" t="s">
        <v>115</v>
      </c>
      <c r="E143" s="14" t="s">
        <v>214</v>
      </c>
      <c r="F143" s="17" t="s">
        <v>464</v>
      </c>
      <c r="G143" s="17"/>
      <c r="H143" s="17"/>
      <c r="I143" s="17" t="s">
        <v>464</v>
      </c>
      <c r="J143" s="28">
        <f>N143</f>
        <v>0</v>
      </c>
      <c r="K143" s="28"/>
      <c r="L143" s="28"/>
      <c r="M143" s="28"/>
      <c r="N143" s="28">
        <f>$R$140*P143</f>
        <v>0</v>
      </c>
      <c r="O143" s="15">
        <v>1</v>
      </c>
      <c r="P143" s="24">
        <v>0.15</v>
      </c>
    </row>
    <row r="144" spans="1:20" ht="64.5" thickBot="1">
      <c r="A144" s="13" t="s">
        <v>434</v>
      </c>
      <c r="B144" s="14" t="s">
        <v>432</v>
      </c>
      <c r="C144" s="15" t="s">
        <v>435</v>
      </c>
      <c r="D144" s="14" t="s">
        <v>115</v>
      </c>
      <c r="E144" s="14" t="s">
        <v>214</v>
      </c>
      <c r="F144" s="17"/>
      <c r="G144" s="17" t="s">
        <v>464</v>
      </c>
      <c r="H144" s="17" t="s">
        <v>464</v>
      </c>
      <c r="I144" s="17"/>
      <c r="J144" s="28">
        <f t="shared" ref="J144:J148" si="37">N144</f>
        <v>0</v>
      </c>
      <c r="K144" s="28"/>
      <c r="L144" s="28"/>
      <c r="M144" s="28"/>
      <c r="N144" s="28">
        <f t="shared" ref="N144:N148" si="38">$R$140*P144</f>
        <v>0</v>
      </c>
      <c r="O144" s="15">
        <v>1</v>
      </c>
      <c r="P144" s="24">
        <v>0.15</v>
      </c>
    </row>
    <row r="145" spans="1:20" ht="39" thickBot="1">
      <c r="A145" s="13" t="s">
        <v>436</v>
      </c>
      <c r="B145" s="14" t="s">
        <v>437</v>
      </c>
      <c r="C145" s="15" t="s">
        <v>438</v>
      </c>
      <c r="D145" s="14" t="s">
        <v>115</v>
      </c>
      <c r="E145" s="14" t="s">
        <v>81</v>
      </c>
      <c r="F145" s="17" t="s">
        <v>464</v>
      </c>
      <c r="G145" s="17" t="s">
        <v>464</v>
      </c>
      <c r="H145" s="17" t="s">
        <v>464</v>
      </c>
      <c r="I145" s="17" t="s">
        <v>464</v>
      </c>
      <c r="J145" s="28">
        <f t="shared" si="37"/>
        <v>0</v>
      </c>
      <c r="K145" s="28"/>
      <c r="L145" s="28"/>
      <c r="M145" s="28"/>
      <c r="N145" s="28">
        <f t="shared" si="38"/>
        <v>0</v>
      </c>
      <c r="O145" s="15">
        <v>1</v>
      </c>
      <c r="P145" s="24">
        <v>0.2</v>
      </c>
    </row>
    <row r="146" spans="1:20" ht="39" thickBot="1">
      <c r="A146" s="13" t="s">
        <v>439</v>
      </c>
      <c r="B146" s="14" t="s">
        <v>440</v>
      </c>
      <c r="C146" s="15" t="s">
        <v>438</v>
      </c>
      <c r="D146" s="14" t="s">
        <v>115</v>
      </c>
      <c r="E146" s="14" t="s">
        <v>81</v>
      </c>
      <c r="F146" s="17" t="s">
        <v>464</v>
      </c>
      <c r="G146" s="17" t="s">
        <v>464</v>
      </c>
      <c r="H146" s="17" t="s">
        <v>464</v>
      </c>
      <c r="I146" s="17" t="s">
        <v>464</v>
      </c>
      <c r="J146" s="28">
        <f t="shared" si="37"/>
        <v>0</v>
      </c>
      <c r="K146" s="28"/>
      <c r="L146" s="28"/>
      <c r="M146" s="28"/>
      <c r="N146" s="28">
        <f t="shared" si="38"/>
        <v>0</v>
      </c>
      <c r="O146" s="15">
        <v>1</v>
      </c>
      <c r="P146" s="24">
        <v>0.2</v>
      </c>
    </row>
    <row r="147" spans="1:20" ht="51.75" thickBot="1">
      <c r="A147" s="13" t="s">
        <v>441</v>
      </c>
      <c r="B147" s="14" t="s">
        <v>442</v>
      </c>
      <c r="C147" s="15" t="s">
        <v>443</v>
      </c>
      <c r="D147" s="14" t="s">
        <v>115</v>
      </c>
      <c r="E147" s="14" t="s">
        <v>327</v>
      </c>
      <c r="F147" s="17" t="s">
        <v>464</v>
      </c>
      <c r="G147" s="17" t="s">
        <v>464</v>
      </c>
      <c r="H147" s="17" t="s">
        <v>464</v>
      </c>
      <c r="I147" s="17" t="s">
        <v>464</v>
      </c>
      <c r="J147" s="28">
        <f t="shared" si="37"/>
        <v>0</v>
      </c>
      <c r="K147" s="28"/>
      <c r="L147" s="28"/>
      <c r="M147" s="28"/>
      <c r="N147" s="28">
        <f t="shared" si="38"/>
        <v>0</v>
      </c>
      <c r="O147" s="15">
        <v>2</v>
      </c>
      <c r="P147" s="24">
        <v>0.15</v>
      </c>
    </row>
    <row r="148" spans="1:20" ht="51.75" thickBot="1">
      <c r="A148" s="13" t="s">
        <v>444</v>
      </c>
      <c r="B148" s="14" t="s">
        <v>442</v>
      </c>
      <c r="C148" s="15" t="s">
        <v>445</v>
      </c>
      <c r="D148" s="14" t="s">
        <v>115</v>
      </c>
      <c r="E148" s="14" t="s">
        <v>126</v>
      </c>
      <c r="F148" s="17" t="s">
        <v>464</v>
      </c>
      <c r="G148" s="17" t="s">
        <v>464</v>
      </c>
      <c r="H148" s="17" t="s">
        <v>464</v>
      </c>
      <c r="I148" s="17" t="s">
        <v>464</v>
      </c>
      <c r="J148" s="28">
        <f t="shared" si="37"/>
        <v>0</v>
      </c>
      <c r="K148" s="28"/>
      <c r="L148" s="28"/>
      <c r="M148" s="28"/>
      <c r="N148" s="28">
        <f t="shared" si="38"/>
        <v>0</v>
      </c>
      <c r="O148" s="15">
        <v>2</v>
      </c>
      <c r="P148" s="24">
        <v>0.15</v>
      </c>
    </row>
    <row r="149" spans="1:20" ht="19.5" thickBot="1">
      <c r="A149" s="87" t="s">
        <v>446</v>
      </c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110"/>
      <c r="P149" s="25">
        <v>0.4</v>
      </c>
      <c r="R149" s="2"/>
      <c r="T149" s="7"/>
    </row>
    <row r="150" spans="1:20" ht="19.5" thickBot="1">
      <c r="A150" s="89" t="s">
        <v>447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102"/>
      <c r="P150" s="22">
        <v>1</v>
      </c>
    </row>
    <row r="151" spans="1:20" ht="19.5" thickBot="1">
      <c r="A151" s="91" t="s">
        <v>36</v>
      </c>
      <c r="B151" s="93" t="s">
        <v>37</v>
      </c>
      <c r="C151" s="93" t="s">
        <v>38</v>
      </c>
      <c r="D151" s="93" t="s">
        <v>39</v>
      </c>
      <c r="E151" s="93" t="s">
        <v>40</v>
      </c>
      <c r="F151" s="91" t="s">
        <v>41</v>
      </c>
      <c r="G151" s="91" t="s">
        <v>42</v>
      </c>
      <c r="H151" s="91" t="s">
        <v>43</v>
      </c>
      <c r="I151" s="95" t="s">
        <v>44</v>
      </c>
      <c r="J151" s="106" t="s">
        <v>456</v>
      </c>
      <c r="K151" s="106"/>
      <c r="L151" s="103" t="s">
        <v>257</v>
      </c>
      <c r="M151" s="104"/>
      <c r="N151" s="105"/>
      <c r="O151" s="93" t="s">
        <v>45</v>
      </c>
      <c r="P151" s="100" t="s">
        <v>71</v>
      </c>
    </row>
    <row r="152" spans="1:20" ht="19.5" thickBot="1">
      <c r="A152" s="92"/>
      <c r="B152" s="94"/>
      <c r="C152" s="94"/>
      <c r="D152" s="94"/>
      <c r="E152" s="94"/>
      <c r="F152" s="92"/>
      <c r="G152" s="92"/>
      <c r="H152" s="92"/>
      <c r="I152" s="96"/>
      <c r="J152" s="11" t="s">
        <v>46</v>
      </c>
      <c r="K152" s="11" t="s">
        <v>47</v>
      </c>
      <c r="L152" s="11" t="s">
        <v>258</v>
      </c>
      <c r="M152" s="11" t="s">
        <v>0</v>
      </c>
      <c r="N152" s="11" t="s">
        <v>11</v>
      </c>
      <c r="O152" s="94"/>
      <c r="P152" s="101"/>
    </row>
    <row r="153" spans="1:20" ht="39" thickBot="1">
      <c r="A153" s="13" t="s">
        <v>448</v>
      </c>
      <c r="B153" s="14" t="s">
        <v>432</v>
      </c>
      <c r="C153" s="15" t="s">
        <v>449</v>
      </c>
      <c r="D153" s="14" t="s">
        <v>115</v>
      </c>
      <c r="E153" s="14" t="s">
        <v>81</v>
      </c>
      <c r="F153" s="17" t="s">
        <v>464</v>
      </c>
      <c r="G153" s="17" t="s">
        <v>464</v>
      </c>
      <c r="H153" s="17" t="s">
        <v>464</v>
      </c>
      <c r="I153" s="17" t="s">
        <v>464</v>
      </c>
      <c r="J153" s="57">
        <f>N153</f>
        <v>0</v>
      </c>
      <c r="K153" s="57"/>
      <c r="L153" s="57"/>
      <c r="M153" s="57"/>
      <c r="N153" s="57">
        <f>$R$149*P153</f>
        <v>0</v>
      </c>
      <c r="O153" s="15">
        <v>1</v>
      </c>
      <c r="P153" s="24">
        <v>0.5</v>
      </c>
    </row>
    <row r="154" spans="1:20" ht="26.25" thickBot="1">
      <c r="A154" s="13" t="s">
        <v>450</v>
      </c>
      <c r="B154" s="14" t="s">
        <v>451</v>
      </c>
      <c r="C154" s="15" t="s">
        <v>452</v>
      </c>
      <c r="D154" s="14" t="s">
        <v>115</v>
      </c>
      <c r="E154" s="14" t="s">
        <v>81</v>
      </c>
      <c r="F154" s="17"/>
      <c r="G154" s="17"/>
      <c r="H154" s="17"/>
      <c r="I154" s="17" t="s">
        <v>464</v>
      </c>
      <c r="J154" s="57">
        <f>N154</f>
        <v>0</v>
      </c>
      <c r="K154" s="57"/>
      <c r="L154" s="57"/>
      <c r="M154" s="57"/>
      <c r="N154" s="57">
        <f>$R$149*P154</f>
        <v>0</v>
      </c>
      <c r="O154" s="15">
        <v>1</v>
      </c>
      <c r="P154" s="24">
        <v>0.5</v>
      </c>
    </row>
    <row r="155" spans="1:20" ht="19.5" thickBot="1">
      <c r="A155" s="85" t="s">
        <v>34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40">
        <v>0.2</v>
      </c>
    </row>
    <row r="156" spans="1:20" ht="19.5" thickBot="1">
      <c r="A156" s="87" t="s">
        <v>35</v>
      </c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25">
        <v>0.2</v>
      </c>
    </row>
    <row r="157" spans="1:20" ht="19.5" customHeight="1" thickBot="1">
      <c r="A157" s="89" t="s">
        <v>487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22">
        <v>0.6</v>
      </c>
    </row>
    <row r="158" spans="1:20" ht="19.5" customHeight="1" thickBot="1">
      <c r="A158" s="91" t="s">
        <v>36</v>
      </c>
      <c r="B158" s="93" t="s">
        <v>37</v>
      </c>
      <c r="C158" s="93" t="s">
        <v>38</v>
      </c>
      <c r="D158" s="93" t="s">
        <v>39</v>
      </c>
      <c r="E158" s="93" t="s">
        <v>40</v>
      </c>
      <c r="F158" s="91" t="s">
        <v>41</v>
      </c>
      <c r="G158" s="91" t="s">
        <v>42</v>
      </c>
      <c r="H158" s="91" t="s">
        <v>43</v>
      </c>
      <c r="I158" s="95" t="s">
        <v>44</v>
      </c>
      <c r="J158" s="106" t="s">
        <v>456</v>
      </c>
      <c r="K158" s="106"/>
      <c r="L158" s="103" t="s">
        <v>257</v>
      </c>
      <c r="M158" s="104"/>
      <c r="N158" s="105"/>
      <c r="O158" s="107" t="s">
        <v>45</v>
      </c>
      <c r="P158" s="107" t="s">
        <v>71</v>
      </c>
    </row>
    <row r="159" spans="1:20" ht="19.5" customHeight="1" thickBot="1">
      <c r="A159" s="92"/>
      <c r="B159" s="94"/>
      <c r="C159" s="94"/>
      <c r="D159" s="94"/>
      <c r="E159" s="94"/>
      <c r="F159" s="92"/>
      <c r="G159" s="92"/>
      <c r="H159" s="92"/>
      <c r="I159" s="96"/>
      <c r="J159" s="11" t="s">
        <v>46</v>
      </c>
      <c r="K159" s="11" t="s">
        <v>47</v>
      </c>
      <c r="L159" s="11" t="s">
        <v>258</v>
      </c>
      <c r="M159" s="11" t="s">
        <v>0</v>
      </c>
      <c r="N159" s="11" t="s">
        <v>11</v>
      </c>
      <c r="O159" s="108"/>
      <c r="P159" s="108"/>
    </row>
    <row r="160" spans="1:20" ht="51.75" customHeight="1" thickBot="1">
      <c r="A160" s="13" t="s">
        <v>48</v>
      </c>
      <c r="B160" s="14" t="s">
        <v>49</v>
      </c>
      <c r="C160" s="15" t="s">
        <v>50</v>
      </c>
      <c r="D160" s="16" t="s">
        <v>51</v>
      </c>
      <c r="E160" s="14" t="s">
        <v>52</v>
      </c>
      <c r="F160" s="17" t="s">
        <v>464</v>
      </c>
      <c r="G160" s="17"/>
      <c r="H160" s="17"/>
      <c r="I160" s="17"/>
      <c r="J160" s="28">
        <f>M160+N160</f>
        <v>0</v>
      </c>
      <c r="K160" s="28"/>
      <c r="L160" s="28"/>
      <c r="M160" s="28">
        <f>$S$157*P160</f>
        <v>0</v>
      </c>
      <c r="N160" s="28">
        <f>$T$157*P160</f>
        <v>0</v>
      </c>
      <c r="O160" s="36">
        <v>1</v>
      </c>
      <c r="P160" s="24">
        <v>0.15</v>
      </c>
    </row>
    <row r="161" spans="1:16" ht="51.75" customHeight="1" thickBot="1">
      <c r="A161" s="13" t="s">
        <v>53</v>
      </c>
      <c r="B161" s="14" t="s">
        <v>54</v>
      </c>
      <c r="C161" s="15" t="s">
        <v>50</v>
      </c>
      <c r="D161" s="16" t="s">
        <v>51</v>
      </c>
      <c r="E161" s="14" t="s">
        <v>52</v>
      </c>
      <c r="F161" s="17" t="s">
        <v>464</v>
      </c>
      <c r="G161" s="17"/>
      <c r="H161" s="17"/>
      <c r="I161" s="17"/>
      <c r="J161" s="28">
        <f t="shared" ref="J161:J166" si="39">M161+N161</f>
        <v>0</v>
      </c>
      <c r="K161" s="28"/>
      <c r="L161" s="28"/>
      <c r="M161" s="28">
        <f t="shared" ref="M161:M166" si="40">$S$157*P161</f>
        <v>0</v>
      </c>
      <c r="N161" s="28">
        <f t="shared" ref="N161:N166" si="41">$T$157*P161</f>
        <v>0</v>
      </c>
      <c r="O161" s="36">
        <v>1</v>
      </c>
      <c r="P161" s="24">
        <v>0.15</v>
      </c>
    </row>
    <row r="162" spans="1:16" ht="51.75" customHeight="1" thickBot="1">
      <c r="A162" s="13" t="s">
        <v>483</v>
      </c>
      <c r="B162" s="14" t="s">
        <v>195</v>
      </c>
      <c r="C162" s="15" t="s">
        <v>484</v>
      </c>
      <c r="D162" s="14" t="s">
        <v>51</v>
      </c>
      <c r="E162" s="14" t="s">
        <v>92</v>
      </c>
      <c r="F162" s="17" t="s">
        <v>464</v>
      </c>
      <c r="G162" s="17" t="s">
        <v>464</v>
      </c>
      <c r="H162" s="17"/>
      <c r="I162" s="17"/>
      <c r="J162" s="28">
        <f>L162+M162+N162</f>
        <v>35000</v>
      </c>
      <c r="K162" s="28"/>
      <c r="L162" s="28">
        <f>10000*3.5</f>
        <v>35000</v>
      </c>
      <c r="M162" s="28">
        <f t="shared" si="40"/>
        <v>0</v>
      </c>
      <c r="N162" s="28">
        <f t="shared" si="41"/>
        <v>0</v>
      </c>
      <c r="O162" s="15">
        <v>1</v>
      </c>
      <c r="P162" s="24">
        <v>0.15</v>
      </c>
    </row>
    <row r="163" spans="1:16" ht="51.75" customHeight="1" thickBot="1">
      <c r="A163" s="13" t="s">
        <v>465</v>
      </c>
      <c r="B163" s="14" t="s">
        <v>195</v>
      </c>
      <c r="C163" s="15" t="s">
        <v>476</v>
      </c>
      <c r="D163" s="14" t="s">
        <v>51</v>
      </c>
      <c r="E163" s="14" t="s">
        <v>477</v>
      </c>
      <c r="F163" s="17" t="s">
        <v>464</v>
      </c>
      <c r="G163" s="17" t="s">
        <v>464</v>
      </c>
      <c r="H163" s="17"/>
      <c r="I163" s="17"/>
      <c r="J163" s="28">
        <f>L163+M163+N163</f>
        <v>35000</v>
      </c>
      <c r="K163" s="28"/>
      <c r="L163" s="28">
        <f>10000*3.5</f>
        <v>35000</v>
      </c>
      <c r="M163" s="28">
        <f t="shared" si="40"/>
        <v>0</v>
      </c>
      <c r="N163" s="28">
        <f t="shared" si="41"/>
        <v>0</v>
      </c>
      <c r="O163" s="15">
        <v>1</v>
      </c>
      <c r="P163" s="24">
        <v>0.1</v>
      </c>
    </row>
    <row r="164" spans="1:16" ht="51.75" customHeight="1" thickBot="1">
      <c r="A164" s="13" t="s">
        <v>468</v>
      </c>
      <c r="B164" s="14" t="s">
        <v>195</v>
      </c>
      <c r="C164" s="15" t="s">
        <v>478</v>
      </c>
      <c r="D164" s="14" t="s">
        <v>51</v>
      </c>
      <c r="E164" s="14" t="s">
        <v>81</v>
      </c>
      <c r="F164" s="17"/>
      <c r="G164" s="17"/>
      <c r="H164" s="17" t="s">
        <v>464</v>
      </c>
      <c r="I164" s="17" t="s">
        <v>464</v>
      </c>
      <c r="J164" s="28">
        <f t="shared" ref="J164:J165" si="42">L164+M164+N164</f>
        <v>0</v>
      </c>
      <c r="K164" s="28"/>
      <c r="L164" s="28"/>
      <c r="M164" s="28">
        <f t="shared" si="40"/>
        <v>0</v>
      </c>
      <c r="N164" s="28">
        <f t="shared" si="41"/>
        <v>0</v>
      </c>
      <c r="O164" s="15">
        <v>1</v>
      </c>
      <c r="P164" s="24">
        <v>0.15</v>
      </c>
    </row>
    <row r="165" spans="1:16" ht="51.75" customHeight="1" thickBot="1">
      <c r="A165" s="13" t="s">
        <v>466</v>
      </c>
      <c r="B165" s="14" t="s">
        <v>195</v>
      </c>
      <c r="C165" s="15" t="s">
        <v>478</v>
      </c>
      <c r="D165" s="14" t="s">
        <v>51</v>
      </c>
      <c r="E165" s="14" t="s">
        <v>81</v>
      </c>
      <c r="F165" s="17"/>
      <c r="G165" s="17" t="s">
        <v>464</v>
      </c>
      <c r="H165" s="17" t="s">
        <v>464</v>
      </c>
      <c r="I165" s="17"/>
      <c r="J165" s="28">
        <f t="shared" si="42"/>
        <v>0</v>
      </c>
      <c r="K165" s="28"/>
      <c r="L165" s="28"/>
      <c r="M165" s="28">
        <f t="shared" si="40"/>
        <v>0</v>
      </c>
      <c r="N165" s="28">
        <f t="shared" si="41"/>
        <v>0</v>
      </c>
      <c r="O165" s="15">
        <v>1</v>
      </c>
      <c r="P165" s="24">
        <v>0.1</v>
      </c>
    </row>
    <row r="166" spans="1:16" ht="51.75" customHeight="1" thickBot="1">
      <c r="A166" s="13" t="s">
        <v>55</v>
      </c>
      <c r="B166" s="18" t="s">
        <v>56</v>
      </c>
      <c r="C166" s="18" t="s">
        <v>57</v>
      </c>
      <c r="D166" s="16" t="s">
        <v>51</v>
      </c>
      <c r="E166" s="18" t="s">
        <v>22</v>
      </c>
      <c r="F166" s="19" t="s">
        <v>464</v>
      </c>
      <c r="G166" s="19" t="s">
        <v>464</v>
      </c>
      <c r="H166" s="19" t="s">
        <v>464</v>
      </c>
      <c r="I166" s="19" t="s">
        <v>464</v>
      </c>
      <c r="J166" s="28">
        <f t="shared" si="39"/>
        <v>0</v>
      </c>
      <c r="K166" s="28"/>
      <c r="L166" s="28"/>
      <c r="M166" s="28">
        <f t="shared" si="40"/>
        <v>0</v>
      </c>
      <c r="N166" s="28">
        <f t="shared" si="41"/>
        <v>0</v>
      </c>
      <c r="O166" s="37">
        <v>1</v>
      </c>
      <c r="P166" s="24">
        <v>0.2</v>
      </c>
    </row>
    <row r="167" spans="1:16" ht="19.5" customHeight="1" thickBot="1">
      <c r="A167" s="89" t="s">
        <v>58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22">
        <v>0.4</v>
      </c>
    </row>
    <row r="168" spans="1:16" ht="19.5" customHeight="1" thickBot="1">
      <c r="A168" s="91" t="s">
        <v>36</v>
      </c>
      <c r="B168" s="93" t="s">
        <v>37</v>
      </c>
      <c r="C168" s="93" t="s">
        <v>38</v>
      </c>
      <c r="D168" s="93" t="s">
        <v>39</v>
      </c>
      <c r="E168" s="93" t="s">
        <v>40</v>
      </c>
      <c r="F168" s="91" t="s">
        <v>41</v>
      </c>
      <c r="G168" s="91" t="s">
        <v>42</v>
      </c>
      <c r="H168" s="91" t="s">
        <v>43</v>
      </c>
      <c r="I168" s="95" t="s">
        <v>44</v>
      </c>
      <c r="J168" s="106" t="s">
        <v>456</v>
      </c>
      <c r="K168" s="106"/>
      <c r="L168" s="103" t="s">
        <v>257</v>
      </c>
      <c r="M168" s="104"/>
      <c r="N168" s="105"/>
      <c r="O168" s="107" t="s">
        <v>45</v>
      </c>
      <c r="P168" s="107" t="s">
        <v>71</v>
      </c>
    </row>
    <row r="169" spans="1:16" ht="19.5" customHeight="1" thickBot="1">
      <c r="A169" s="92"/>
      <c r="B169" s="94"/>
      <c r="C169" s="94"/>
      <c r="D169" s="94"/>
      <c r="E169" s="94"/>
      <c r="F169" s="92"/>
      <c r="G169" s="92"/>
      <c r="H169" s="92"/>
      <c r="I169" s="96"/>
      <c r="J169" s="11" t="s">
        <v>46</v>
      </c>
      <c r="K169" s="11" t="s">
        <v>47</v>
      </c>
      <c r="L169" s="11" t="s">
        <v>258</v>
      </c>
      <c r="M169" s="10" t="s">
        <v>0</v>
      </c>
      <c r="N169" s="10" t="s">
        <v>11</v>
      </c>
      <c r="O169" s="108"/>
      <c r="P169" s="108"/>
    </row>
    <row r="170" spans="1:16" ht="79.5" customHeight="1" thickBot="1">
      <c r="A170" s="13" t="s">
        <v>59</v>
      </c>
      <c r="B170" s="14" t="s">
        <v>60</v>
      </c>
      <c r="C170" s="15" t="s">
        <v>61</v>
      </c>
      <c r="D170" s="16" t="s">
        <v>51</v>
      </c>
      <c r="E170" s="14" t="s">
        <v>62</v>
      </c>
      <c r="F170" s="17" t="s">
        <v>464</v>
      </c>
      <c r="G170" s="17" t="s">
        <v>464</v>
      </c>
      <c r="H170" s="17"/>
      <c r="I170" s="17"/>
      <c r="J170" s="28">
        <f>N170+M170+L170</f>
        <v>991569.26947368414</v>
      </c>
      <c r="K170" s="28"/>
      <c r="L170" s="65">
        <f>55000*3.5</f>
        <v>192500</v>
      </c>
      <c r="M170" s="67">
        <v>42028.263157894733</v>
      </c>
      <c r="N170" s="67">
        <v>757041.00631578942</v>
      </c>
      <c r="O170" s="66">
        <v>1</v>
      </c>
      <c r="P170" s="25">
        <v>0.3</v>
      </c>
    </row>
    <row r="171" spans="1:16" ht="79.5" customHeight="1" thickBot="1">
      <c r="A171" s="13" t="s">
        <v>486</v>
      </c>
      <c r="B171" s="14" t="s">
        <v>195</v>
      </c>
      <c r="C171" s="15" t="s">
        <v>476</v>
      </c>
      <c r="D171" s="14" t="s">
        <v>51</v>
      </c>
      <c r="E171" s="14" t="s">
        <v>81</v>
      </c>
      <c r="F171" s="17"/>
      <c r="G171" s="17" t="s">
        <v>464</v>
      </c>
      <c r="H171" s="17" t="s">
        <v>464</v>
      </c>
      <c r="I171" s="17"/>
      <c r="J171" s="28">
        <f>N171+M171+L171</f>
        <v>904069.26947368414</v>
      </c>
      <c r="K171" s="28"/>
      <c r="L171" s="28">
        <f>30000*3.5</f>
        <v>105000</v>
      </c>
      <c r="M171" s="67">
        <v>42028.263157894733</v>
      </c>
      <c r="N171" s="67">
        <v>757041.00631578942</v>
      </c>
      <c r="O171" s="15">
        <v>1</v>
      </c>
      <c r="P171" s="24">
        <v>0.3</v>
      </c>
    </row>
    <row r="172" spans="1:16" ht="115.5" customHeight="1" thickBot="1">
      <c r="A172" s="13" t="s">
        <v>459</v>
      </c>
      <c r="B172" s="14" t="s">
        <v>460</v>
      </c>
      <c r="C172" s="15" t="s">
        <v>461</v>
      </c>
      <c r="D172" s="16" t="s">
        <v>51</v>
      </c>
      <c r="E172" s="14" t="s">
        <v>62</v>
      </c>
      <c r="F172" s="17" t="s">
        <v>464</v>
      </c>
      <c r="G172" s="17" t="s">
        <v>464</v>
      </c>
      <c r="H172" s="17"/>
      <c r="I172" s="17"/>
      <c r="J172" s="28">
        <f>L172+M172+N172</f>
        <v>939069.26947368414</v>
      </c>
      <c r="K172" s="28"/>
      <c r="L172" s="65">
        <f>40000*3.5</f>
        <v>140000</v>
      </c>
      <c r="M172" s="67">
        <v>42028.263157894733</v>
      </c>
      <c r="N172" s="67">
        <v>757041.00631578942</v>
      </c>
      <c r="O172" s="66">
        <v>1</v>
      </c>
      <c r="P172" s="25">
        <v>0.4</v>
      </c>
    </row>
    <row r="173" spans="1:16" ht="19.5" thickBot="1">
      <c r="A173" s="87" t="s">
        <v>63</v>
      </c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109"/>
      <c r="N173" s="109"/>
      <c r="O173" s="88"/>
      <c r="P173" s="25">
        <v>0.2</v>
      </c>
    </row>
    <row r="174" spans="1:16" ht="19.5" thickBot="1">
      <c r="A174" s="89" t="s">
        <v>64</v>
      </c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22">
        <v>0.6</v>
      </c>
    </row>
    <row r="175" spans="1:16" ht="19.5" thickBot="1">
      <c r="A175" s="91" t="s">
        <v>36</v>
      </c>
      <c r="B175" s="93" t="s">
        <v>37</v>
      </c>
      <c r="C175" s="93" t="s">
        <v>38</v>
      </c>
      <c r="D175" s="93" t="s">
        <v>39</v>
      </c>
      <c r="E175" s="93" t="s">
        <v>40</v>
      </c>
      <c r="F175" s="91" t="s">
        <v>41</v>
      </c>
      <c r="G175" s="91" t="s">
        <v>42</v>
      </c>
      <c r="H175" s="91" t="s">
        <v>43</v>
      </c>
      <c r="I175" s="95" t="s">
        <v>44</v>
      </c>
      <c r="J175" s="106" t="s">
        <v>456</v>
      </c>
      <c r="K175" s="106"/>
      <c r="L175" s="103" t="s">
        <v>257</v>
      </c>
      <c r="M175" s="104"/>
      <c r="N175" s="105"/>
      <c r="O175" s="107" t="s">
        <v>45</v>
      </c>
      <c r="P175" s="100" t="s">
        <v>71</v>
      </c>
    </row>
    <row r="176" spans="1:16" ht="19.5" thickBot="1">
      <c r="A176" s="92"/>
      <c r="B176" s="94"/>
      <c r="C176" s="94"/>
      <c r="D176" s="94"/>
      <c r="E176" s="94"/>
      <c r="F176" s="92"/>
      <c r="G176" s="92"/>
      <c r="H176" s="92"/>
      <c r="I176" s="96"/>
      <c r="J176" s="11" t="s">
        <v>46</v>
      </c>
      <c r="K176" s="11" t="s">
        <v>47</v>
      </c>
      <c r="L176" s="11" t="s">
        <v>258</v>
      </c>
      <c r="M176" s="11" t="s">
        <v>0</v>
      </c>
      <c r="N176" s="11" t="s">
        <v>11</v>
      </c>
      <c r="O176" s="108"/>
      <c r="P176" s="101"/>
    </row>
    <row r="177" spans="1:18" ht="51.75" thickBot="1">
      <c r="A177" s="13" t="s">
        <v>65</v>
      </c>
      <c r="B177" s="16" t="s">
        <v>66</v>
      </c>
      <c r="C177" s="15" t="s">
        <v>67</v>
      </c>
      <c r="D177" s="16" t="s">
        <v>51</v>
      </c>
      <c r="E177" s="14" t="s">
        <v>52</v>
      </c>
      <c r="F177" s="17">
        <v>1</v>
      </c>
      <c r="G177" s="17">
        <v>1</v>
      </c>
      <c r="H177" s="17"/>
      <c r="I177" s="17"/>
      <c r="J177" s="58">
        <f>M177+N177</f>
        <v>0</v>
      </c>
      <c r="K177" s="58"/>
      <c r="L177" s="58"/>
      <c r="M177" s="58">
        <f>$S$174*P177</f>
        <v>0</v>
      </c>
      <c r="N177" s="58">
        <f>$T$174*P177</f>
        <v>0</v>
      </c>
      <c r="O177" s="38">
        <v>1</v>
      </c>
      <c r="P177" s="25">
        <v>0.5</v>
      </c>
    </row>
    <row r="178" spans="1:18" ht="26.25" thickBot="1">
      <c r="A178" s="13" t="s">
        <v>68</v>
      </c>
      <c r="B178" s="21" t="s">
        <v>69</v>
      </c>
      <c r="C178" s="18" t="s">
        <v>57</v>
      </c>
      <c r="D178" s="16" t="s">
        <v>51</v>
      </c>
      <c r="E178" s="14" t="s">
        <v>22</v>
      </c>
      <c r="F178" s="17">
        <v>1</v>
      </c>
      <c r="G178" s="17">
        <v>1</v>
      </c>
      <c r="H178" s="17">
        <v>1</v>
      </c>
      <c r="I178" s="17">
        <v>1</v>
      </c>
      <c r="J178" s="58">
        <f>M178+N178</f>
        <v>0</v>
      </c>
      <c r="K178" s="58"/>
      <c r="L178" s="58"/>
      <c r="M178" s="58">
        <f>$S$174*P178</f>
        <v>0</v>
      </c>
      <c r="N178" s="58">
        <f>$T$174*P178</f>
        <v>0</v>
      </c>
      <c r="O178" s="38">
        <v>1</v>
      </c>
      <c r="P178" s="25">
        <v>0.5</v>
      </c>
    </row>
    <row r="179" spans="1:18" ht="19.5" thickBot="1">
      <c r="A179" s="89" t="s">
        <v>70</v>
      </c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102"/>
      <c r="P179" s="39">
        <v>0.4</v>
      </c>
      <c r="Q179" s="5"/>
      <c r="R179" s="5"/>
    </row>
    <row r="180" spans="1:18" ht="19.5" thickBot="1">
      <c r="A180" s="91" t="s">
        <v>36</v>
      </c>
      <c r="B180" s="93" t="s">
        <v>37</v>
      </c>
      <c r="C180" s="93" t="s">
        <v>38</v>
      </c>
      <c r="D180" s="93" t="s">
        <v>39</v>
      </c>
      <c r="E180" s="93" t="s">
        <v>40</v>
      </c>
      <c r="F180" s="91" t="s">
        <v>41</v>
      </c>
      <c r="G180" s="91" t="s">
        <v>42</v>
      </c>
      <c r="H180" s="91" t="s">
        <v>43</v>
      </c>
      <c r="I180" s="95" t="s">
        <v>44</v>
      </c>
      <c r="J180" s="106" t="s">
        <v>456</v>
      </c>
      <c r="K180" s="106"/>
      <c r="L180" s="103" t="s">
        <v>257</v>
      </c>
      <c r="M180" s="104"/>
      <c r="N180" s="105"/>
      <c r="O180" s="93" t="s">
        <v>45</v>
      </c>
      <c r="P180" s="100" t="s">
        <v>71</v>
      </c>
    </row>
    <row r="181" spans="1:18" ht="19.5" thickBot="1">
      <c r="A181" s="92"/>
      <c r="B181" s="94"/>
      <c r="C181" s="94"/>
      <c r="D181" s="94"/>
      <c r="E181" s="94"/>
      <c r="F181" s="92"/>
      <c r="G181" s="92"/>
      <c r="H181" s="92"/>
      <c r="I181" s="96"/>
      <c r="J181" s="11" t="s">
        <v>46</v>
      </c>
      <c r="K181" s="11" t="s">
        <v>47</v>
      </c>
      <c r="L181" s="11" t="s">
        <v>258</v>
      </c>
      <c r="M181" s="11" t="s">
        <v>0</v>
      </c>
      <c r="N181" s="11" t="s">
        <v>11</v>
      </c>
      <c r="O181" s="94"/>
      <c r="P181" s="101"/>
    </row>
    <row r="182" spans="1:18" ht="26.25" thickBot="1">
      <c r="A182" s="13" t="s">
        <v>72</v>
      </c>
      <c r="B182" s="14" t="s">
        <v>73</v>
      </c>
      <c r="C182" s="15" t="s">
        <v>74</v>
      </c>
      <c r="D182" s="23" t="s">
        <v>21</v>
      </c>
      <c r="E182" s="14" t="s">
        <v>75</v>
      </c>
      <c r="F182" s="17" t="s">
        <v>464</v>
      </c>
      <c r="G182" s="17"/>
      <c r="H182" s="17"/>
      <c r="I182" s="17"/>
      <c r="J182" s="28">
        <f>M182+N182</f>
        <v>0</v>
      </c>
      <c r="K182" s="28"/>
      <c r="L182" s="28"/>
      <c r="M182" s="28">
        <f>$Q$179*P182</f>
        <v>0</v>
      </c>
      <c r="N182" s="28">
        <f>$R$179*P182</f>
        <v>0</v>
      </c>
      <c r="O182" s="15">
        <v>2</v>
      </c>
      <c r="P182" s="24">
        <v>0.3</v>
      </c>
    </row>
    <row r="183" spans="1:18" ht="39" thickBot="1">
      <c r="A183" s="13" t="s">
        <v>76</v>
      </c>
      <c r="B183" s="14" t="s">
        <v>77</v>
      </c>
      <c r="C183" s="15" t="s">
        <v>78</v>
      </c>
      <c r="D183" s="14" t="s">
        <v>21</v>
      </c>
      <c r="E183" s="23" t="s">
        <v>62</v>
      </c>
      <c r="F183" s="17"/>
      <c r="G183" s="17" t="s">
        <v>464</v>
      </c>
      <c r="H183" s="17"/>
      <c r="I183" s="17"/>
      <c r="J183" s="28">
        <f t="shared" ref="J183:J185" si="43">M183+N183</f>
        <v>0</v>
      </c>
      <c r="K183" s="28"/>
      <c r="L183" s="28"/>
      <c r="M183" s="28">
        <f t="shared" ref="M183:M185" si="44">$Q$179*P183</f>
        <v>0</v>
      </c>
      <c r="N183" s="28">
        <f t="shared" ref="N183:N185" si="45">$R$179*P183</f>
        <v>0</v>
      </c>
      <c r="O183" s="15">
        <v>1</v>
      </c>
      <c r="P183" s="24">
        <v>0.3</v>
      </c>
    </row>
    <row r="184" spans="1:18" ht="26.25" thickBot="1">
      <c r="A184" s="13" t="s">
        <v>467</v>
      </c>
      <c r="B184" s="14" t="s">
        <v>195</v>
      </c>
      <c r="C184" s="15" t="s">
        <v>74</v>
      </c>
      <c r="D184" s="14" t="s">
        <v>479</v>
      </c>
      <c r="E184" s="14" t="s">
        <v>81</v>
      </c>
      <c r="F184" s="17"/>
      <c r="G184" s="17" t="s">
        <v>464</v>
      </c>
      <c r="H184" s="17" t="s">
        <v>464</v>
      </c>
      <c r="I184" s="17"/>
      <c r="J184" s="28">
        <f t="shared" si="43"/>
        <v>0</v>
      </c>
      <c r="K184" s="28"/>
      <c r="L184" s="28"/>
      <c r="M184" s="28">
        <f t="shared" si="44"/>
        <v>0</v>
      </c>
      <c r="N184" s="28">
        <f t="shared" si="45"/>
        <v>0</v>
      </c>
      <c r="O184" s="15">
        <v>1</v>
      </c>
      <c r="P184" s="24">
        <v>0.2</v>
      </c>
    </row>
    <row r="185" spans="1:18" ht="39" thickBot="1">
      <c r="A185" s="13" t="s">
        <v>79</v>
      </c>
      <c r="B185" s="14" t="s">
        <v>80</v>
      </c>
      <c r="C185" s="15" t="s">
        <v>61</v>
      </c>
      <c r="D185" s="14" t="s">
        <v>21</v>
      </c>
      <c r="E185" s="14" t="s">
        <v>81</v>
      </c>
      <c r="F185" s="17"/>
      <c r="G185" s="17"/>
      <c r="H185" s="17" t="s">
        <v>464</v>
      </c>
      <c r="I185" s="17" t="s">
        <v>464</v>
      </c>
      <c r="J185" s="28">
        <f t="shared" si="43"/>
        <v>0</v>
      </c>
      <c r="K185" s="28"/>
      <c r="L185" s="28"/>
      <c r="M185" s="28">
        <f t="shared" si="44"/>
        <v>0</v>
      </c>
      <c r="N185" s="28">
        <f t="shared" si="45"/>
        <v>0</v>
      </c>
      <c r="O185" s="15">
        <v>3</v>
      </c>
      <c r="P185" s="24">
        <v>0.2</v>
      </c>
    </row>
    <row r="186" spans="1:18" ht="19.5" thickBot="1">
      <c r="A186" s="87" t="s">
        <v>82</v>
      </c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110"/>
      <c r="P186" s="25">
        <v>0.15</v>
      </c>
    </row>
    <row r="187" spans="1:18" ht="19.5" thickBot="1">
      <c r="A187" s="89" t="s">
        <v>83</v>
      </c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102"/>
      <c r="P187" s="22">
        <v>0.3</v>
      </c>
    </row>
    <row r="188" spans="1:18" ht="19.5" thickBot="1">
      <c r="A188" s="91" t="s">
        <v>36</v>
      </c>
      <c r="B188" s="93" t="s">
        <v>37</v>
      </c>
      <c r="C188" s="93" t="s">
        <v>38</v>
      </c>
      <c r="D188" s="93" t="s">
        <v>39</v>
      </c>
      <c r="E188" s="93" t="s">
        <v>40</v>
      </c>
      <c r="F188" s="91" t="s">
        <v>41</v>
      </c>
      <c r="G188" s="91" t="s">
        <v>42</v>
      </c>
      <c r="H188" s="91" t="s">
        <v>43</v>
      </c>
      <c r="I188" s="95" t="s">
        <v>44</v>
      </c>
      <c r="J188" s="106" t="s">
        <v>456</v>
      </c>
      <c r="K188" s="106"/>
      <c r="L188" s="103" t="s">
        <v>257</v>
      </c>
      <c r="M188" s="104"/>
      <c r="N188" s="105"/>
      <c r="O188" s="93" t="s">
        <v>45</v>
      </c>
      <c r="P188" s="100" t="s">
        <v>71</v>
      </c>
    </row>
    <row r="189" spans="1:18" ht="19.5" thickBot="1">
      <c r="A189" s="92"/>
      <c r="B189" s="94"/>
      <c r="C189" s="94"/>
      <c r="D189" s="94"/>
      <c r="E189" s="94"/>
      <c r="F189" s="92"/>
      <c r="G189" s="92"/>
      <c r="H189" s="92"/>
      <c r="I189" s="96"/>
      <c r="J189" s="11" t="s">
        <v>46</v>
      </c>
      <c r="K189" s="11" t="s">
        <v>47</v>
      </c>
      <c r="L189" s="11" t="s">
        <v>258</v>
      </c>
      <c r="M189" s="11" t="s">
        <v>0</v>
      </c>
      <c r="N189" s="11" t="s">
        <v>11</v>
      </c>
      <c r="O189" s="94"/>
      <c r="P189" s="101"/>
    </row>
    <row r="190" spans="1:18" ht="39" thickBot="1">
      <c r="A190" s="13" t="s">
        <v>84</v>
      </c>
      <c r="B190" s="14" t="s">
        <v>85</v>
      </c>
      <c r="C190" s="15" t="s">
        <v>86</v>
      </c>
      <c r="D190" s="14" t="s">
        <v>22</v>
      </c>
      <c r="E190" s="14"/>
      <c r="F190" s="17" t="s">
        <v>464</v>
      </c>
      <c r="G190" s="17" t="s">
        <v>464</v>
      </c>
      <c r="H190" s="17" t="s">
        <v>464</v>
      </c>
      <c r="I190" s="17" t="s">
        <v>464</v>
      </c>
      <c r="J190" s="28">
        <f>M190+N190</f>
        <v>0</v>
      </c>
      <c r="K190" s="28"/>
      <c r="L190" s="28"/>
      <c r="M190" s="28">
        <f>$Q$187*P190</f>
        <v>0</v>
      </c>
      <c r="N190" s="28">
        <f>$R$187*P190</f>
        <v>0</v>
      </c>
      <c r="O190" s="15">
        <v>1</v>
      </c>
      <c r="P190" s="24">
        <v>0.6</v>
      </c>
    </row>
    <row r="191" spans="1:18" ht="39" thickBot="1">
      <c r="A191" s="13" t="s">
        <v>87</v>
      </c>
      <c r="B191" s="14" t="s">
        <v>85</v>
      </c>
      <c r="C191" s="15" t="s">
        <v>86</v>
      </c>
      <c r="D191" s="14" t="s">
        <v>22</v>
      </c>
      <c r="E191" s="14"/>
      <c r="F191" s="17" t="s">
        <v>464</v>
      </c>
      <c r="G191" s="17" t="s">
        <v>464</v>
      </c>
      <c r="H191" s="17" t="s">
        <v>464</v>
      </c>
      <c r="I191" s="17" t="s">
        <v>464</v>
      </c>
      <c r="J191" s="28">
        <f>M191+N191</f>
        <v>0</v>
      </c>
      <c r="K191" s="28"/>
      <c r="L191" s="28"/>
      <c r="M191" s="28">
        <f>$Q$187*P191</f>
        <v>0</v>
      </c>
      <c r="N191" s="28">
        <f>$R$187*P191</f>
        <v>0</v>
      </c>
      <c r="O191" s="15">
        <v>1</v>
      </c>
      <c r="P191" s="24">
        <v>0.4</v>
      </c>
    </row>
    <row r="192" spans="1:18" ht="19.5" thickBot="1">
      <c r="A192" s="89" t="s">
        <v>88</v>
      </c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102"/>
      <c r="P192" s="22">
        <v>0.4</v>
      </c>
    </row>
    <row r="193" spans="1:16" ht="19.5" thickBot="1">
      <c r="A193" s="91" t="s">
        <v>36</v>
      </c>
      <c r="B193" s="93" t="s">
        <v>37</v>
      </c>
      <c r="C193" s="93" t="s">
        <v>38</v>
      </c>
      <c r="D193" s="93" t="s">
        <v>39</v>
      </c>
      <c r="E193" s="93" t="s">
        <v>40</v>
      </c>
      <c r="F193" s="91" t="s">
        <v>41</v>
      </c>
      <c r="G193" s="91" t="s">
        <v>42</v>
      </c>
      <c r="H193" s="91" t="s">
        <v>43</v>
      </c>
      <c r="I193" s="95" t="s">
        <v>44</v>
      </c>
      <c r="J193" s="106" t="s">
        <v>456</v>
      </c>
      <c r="K193" s="106"/>
      <c r="L193" s="103" t="s">
        <v>257</v>
      </c>
      <c r="M193" s="104"/>
      <c r="N193" s="105"/>
      <c r="O193" s="93" t="s">
        <v>45</v>
      </c>
      <c r="P193" s="100" t="s">
        <v>71</v>
      </c>
    </row>
    <row r="194" spans="1:16" ht="19.5" thickBot="1">
      <c r="A194" s="92"/>
      <c r="B194" s="94"/>
      <c r="C194" s="94"/>
      <c r="D194" s="94"/>
      <c r="E194" s="94"/>
      <c r="F194" s="92"/>
      <c r="G194" s="92"/>
      <c r="H194" s="92"/>
      <c r="I194" s="96"/>
      <c r="J194" s="11" t="s">
        <v>46</v>
      </c>
      <c r="K194" s="11" t="s">
        <v>47</v>
      </c>
      <c r="L194" s="11" t="s">
        <v>258</v>
      </c>
      <c r="M194" s="11" t="s">
        <v>0</v>
      </c>
      <c r="N194" s="11" t="s">
        <v>11</v>
      </c>
      <c r="O194" s="94"/>
      <c r="P194" s="101"/>
    </row>
    <row r="195" spans="1:16" ht="64.5" thickBot="1">
      <c r="A195" s="13" t="s">
        <v>89</v>
      </c>
      <c r="B195" s="14" t="s">
        <v>90</v>
      </c>
      <c r="C195" s="15" t="s">
        <v>91</v>
      </c>
      <c r="D195" s="14" t="s">
        <v>22</v>
      </c>
      <c r="E195" s="14" t="s">
        <v>92</v>
      </c>
      <c r="F195" s="17" t="s">
        <v>464</v>
      </c>
      <c r="G195" s="17"/>
      <c r="H195" s="17"/>
      <c r="I195" s="17" t="s">
        <v>464</v>
      </c>
      <c r="J195" s="60">
        <f>M195+N195</f>
        <v>0</v>
      </c>
      <c r="K195" s="60"/>
      <c r="L195" s="28"/>
      <c r="M195" s="28">
        <f>$Q$192*P195</f>
        <v>0</v>
      </c>
      <c r="N195" s="28">
        <f>$R$192*P195</f>
        <v>0</v>
      </c>
      <c r="O195" s="15">
        <v>1</v>
      </c>
      <c r="P195" s="24">
        <v>0.3</v>
      </c>
    </row>
    <row r="196" spans="1:16" ht="64.5" thickBot="1">
      <c r="A196" s="13" t="s">
        <v>93</v>
      </c>
      <c r="B196" s="14" t="s">
        <v>94</v>
      </c>
      <c r="C196" s="15" t="s">
        <v>91</v>
      </c>
      <c r="D196" s="14" t="s">
        <v>22</v>
      </c>
      <c r="E196" s="14" t="s">
        <v>92</v>
      </c>
      <c r="F196" s="17" t="s">
        <v>464</v>
      </c>
      <c r="G196" s="17" t="s">
        <v>464</v>
      </c>
      <c r="H196" s="17" t="s">
        <v>464</v>
      </c>
      <c r="I196" s="17" t="s">
        <v>464</v>
      </c>
      <c r="J196" s="60">
        <f>M196+N196</f>
        <v>0</v>
      </c>
      <c r="K196" s="28"/>
      <c r="L196" s="28"/>
      <c r="M196" s="28">
        <f>$Q$192*P196</f>
        <v>0</v>
      </c>
      <c r="N196" s="28">
        <f>$R$192*P196</f>
        <v>0</v>
      </c>
      <c r="O196" s="15">
        <v>1</v>
      </c>
      <c r="P196" s="24">
        <v>0.7</v>
      </c>
    </row>
    <row r="197" spans="1:16" ht="19.5" thickBot="1">
      <c r="A197" s="89" t="s">
        <v>95</v>
      </c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102"/>
      <c r="P197" s="22">
        <v>0.3</v>
      </c>
    </row>
    <row r="198" spans="1:16" ht="19.5" thickBot="1">
      <c r="A198" s="91" t="s">
        <v>36</v>
      </c>
      <c r="B198" s="93" t="s">
        <v>37</v>
      </c>
      <c r="C198" s="93" t="s">
        <v>38</v>
      </c>
      <c r="D198" s="93" t="s">
        <v>39</v>
      </c>
      <c r="E198" s="93" t="s">
        <v>40</v>
      </c>
      <c r="F198" s="91" t="s">
        <v>41</v>
      </c>
      <c r="G198" s="91" t="s">
        <v>42</v>
      </c>
      <c r="H198" s="91" t="s">
        <v>43</v>
      </c>
      <c r="I198" s="95" t="s">
        <v>44</v>
      </c>
      <c r="J198" s="106" t="s">
        <v>456</v>
      </c>
      <c r="K198" s="106"/>
      <c r="L198" s="103" t="s">
        <v>257</v>
      </c>
      <c r="M198" s="104"/>
      <c r="N198" s="105"/>
      <c r="O198" s="93" t="s">
        <v>45</v>
      </c>
      <c r="P198" s="100" t="s">
        <v>71</v>
      </c>
    </row>
    <row r="199" spans="1:16" ht="19.5" thickBot="1">
      <c r="A199" s="92"/>
      <c r="B199" s="94"/>
      <c r="C199" s="94"/>
      <c r="D199" s="94"/>
      <c r="E199" s="94"/>
      <c r="F199" s="92"/>
      <c r="G199" s="92"/>
      <c r="H199" s="92"/>
      <c r="I199" s="96"/>
      <c r="J199" s="11" t="s">
        <v>46</v>
      </c>
      <c r="K199" s="11" t="s">
        <v>47</v>
      </c>
      <c r="L199" s="11" t="s">
        <v>258</v>
      </c>
      <c r="M199" s="11" t="s">
        <v>0</v>
      </c>
      <c r="N199" s="11" t="s">
        <v>11</v>
      </c>
      <c r="O199" s="94"/>
      <c r="P199" s="101"/>
    </row>
    <row r="200" spans="1:16" ht="39" thickBot="1">
      <c r="A200" s="13" t="s">
        <v>96</v>
      </c>
      <c r="B200" s="14" t="s">
        <v>90</v>
      </c>
      <c r="C200" s="15" t="s">
        <v>97</v>
      </c>
      <c r="D200" s="14" t="s">
        <v>22</v>
      </c>
      <c r="E200" s="14" t="s">
        <v>521</v>
      </c>
      <c r="F200" s="17" t="s">
        <v>464</v>
      </c>
      <c r="G200" s="17" t="s">
        <v>464</v>
      </c>
      <c r="H200" s="17" t="s">
        <v>464</v>
      </c>
      <c r="I200" s="17" t="s">
        <v>464</v>
      </c>
      <c r="J200" s="28">
        <f>M200+N200</f>
        <v>0</v>
      </c>
      <c r="K200" s="28"/>
      <c r="L200" s="28"/>
      <c r="M200" s="28">
        <f>$Q$197*P200</f>
        <v>0</v>
      </c>
      <c r="N200" s="28">
        <f>$R$197*P200</f>
        <v>0</v>
      </c>
      <c r="O200" s="15">
        <v>1</v>
      </c>
      <c r="P200" s="24">
        <v>0.2</v>
      </c>
    </row>
    <row r="201" spans="1:16" ht="39" thickBot="1">
      <c r="A201" s="13" t="s">
        <v>99</v>
      </c>
      <c r="B201" s="14" t="s">
        <v>90</v>
      </c>
      <c r="C201" s="15" t="s">
        <v>78</v>
      </c>
      <c r="D201" s="14" t="s">
        <v>22</v>
      </c>
      <c r="E201" s="23" t="s">
        <v>62</v>
      </c>
      <c r="F201" s="17" t="s">
        <v>464</v>
      </c>
      <c r="G201" s="17" t="s">
        <v>464</v>
      </c>
      <c r="H201" s="17" t="s">
        <v>464</v>
      </c>
      <c r="I201" s="17" t="s">
        <v>464</v>
      </c>
      <c r="J201" s="28">
        <f>L201+M201+N201</f>
        <v>21000</v>
      </c>
      <c r="K201" s="28"/>
      <c r="L201" s="28">
        <f>6000*3.5</f>
        <v>21000</v>
      </c>
      <c r="M201" s="28">
        <f t="shared" ref="M201:M203" si="46">$Q$197*P201</f>
        <v>0</v>
      </c>
      <c r="N201" s="28">
        <f t="shared" ref="N201:N203" si="47">$R$197*P201</f>
        <v>0</v>
      </c>
      <c r="O201" s="15">
        <v>2</v>
      </c>
      <c r="P201" s="24">
        <v>0.1</v>
      </c>
    </row>
    <row r="202" spans="1:16" ht="39" thickBot="1">
      <c r="A202" s="13" t="s">
        <v>100</v>
      </c>
      <c r="B202" s="14" t="s">
        <v>90</v>
      </c>
      <c r="C202" s="15" t="s">
        <v>101</v>
      </c>
      <c r="D202" s="14" t="s">
        <v>22</v>
      </c>
      <c r="E202" s="14" t="s">
        <v>522</v>
      </c>
      <c r="F202" s="17" t="s">
        <v>464</v>
      </c>
      <c r="G202" s="17" t="s">
        <v>464</v>
      </c>
      <c r="H202" s="17" t="s">
        <v>464</v>
      </c>
      <c r="I202" s="17" t="s">
        <v>464</v>
      </c>
      <c r="J202" s="28">
        <f t="shared" ref="J202:J203" si="48">M202+N202</f>
        <v>0</v>
      </c>
      <c r="K202" s="28"/>
      <c r="L202" s="28"/>
      <c r="M202" s="28">
        <f t="shared" si="46"/>
        <v>0</v>
      </c>
      <c r="N202" s="28">
        <f t="shared" si="47"/>
        <v>0</v>
      </c>
      <c r="O202" s="15">
        <v>2</v>
      </c>
      <c r="P202" s="24">
        <v>0.2</v>
      </c>
    </row>
    <row r="203" spans="1:16" ht="39" thickBot="1">
      <c r="A203" s="13" t="s">
        <v>102</v>
      </c>
      <c r="B203" s="14" t="s">
        <v>90</v>
      </c>
      <c r="C203" s="15" t="s">
        <v>103</v>
      </c>
      <c r="D203" s="14" t="s">
        <v>22</v>
      </c>
      <c r="E203" s="23" t="s">
        <v>75</v>
      </c>
      <c r="F203" s="17" t="s">
        <v>464</v>
      </c>
      <c r="G203" s="17" t="s">
        <v>464</v>
      </c>
      <c r="H203" s="17" t="s">
        <v>464</v>
      </c>
      <c r="I203" s="17" t="s">
        <v>464</v>
      </c>
      <c r="J203" s="28">
        <f t="shared" si="48"/>
        <v>0</v>
      </c>
      <c r="K203" s="28"/>
      <c r="L203" s="28"/>
      <c r="M203" s="28">
        <f t="shared" si="46"/>
        <v>0</v>
      </c>
      <c r="N203" s="28">
        <f t="shared" si="47"/>
        <v>0</v>
      </c>
      <c r="O203" s="15">
        <v>1</v>
      </c>
      <c r="P203" s="24">
        <v>0.2</v>
      </c>
    </row>
    <row r="204" spans="1:16" ht="26.25" thickBot="1">
      <c r="A204" s="126" t="s">
        <v>493</v>
      </c>
      <c r="B204" s="14" t="s">
        <v>90</v>
      </c>
      <c r="C204" s="15" t="s">
        <v>104</v>
      </c>
      <c r="D204" s="14" t="s">
        <v>22</v>
      </c>
      <c r="E204" s="23" t="s">
        <v>75</v>
      </c>
      <c r="F204" s="17" t="s">
        <v>464</v>
      </c>
      <c r="G204" s="17" t="s">
        <v>464</v>
      </c>
      <c r="H204" s="17" t="s">
        <v>464</v>
      </c>
      <c r="I204" s="17" t="s">
        <v>464</v>
      </c>
      <c r="J204" s="28">
        <f>M204+N204</f>
        <v>0</v>
      </c>
      <c r="K204" s="28"/>
      <c r="L204" s="28"/>
      <c r="M204" s="28">
        <f>$Q$197*P204</f>
        <v>0</v>
      </c>
      <c r="N204" s="28">
        <f>$R$197*P204</f>
        <v>0</v>
      </c>
      <c r="O204" s="15">
        <v>1</v>
      </c>
      <c r="P204" s="24">
        <v>0.1</v>
      </c>
    </row>
    <row r="205" spans="1:16" ht="39" thickBot="1">
      <c r="A205" s="126" t="s">
        <v>494</v>
      </c>
      <c r="B205" s="14" t="s">
        <v>90</v>
      </c>
      <c r="C205" s="15" t="s">
        <v>104</v>
      </c>
      <c r="D205" s="14" t="s">
        <v>22</v>
      </c>
      <c r="E205" s="23" t="s">
        <v>75</v>
      </c>
      <c r="F205" s="17" t="s">
        <v>464</v>
      </c>
      <c r="G205" s="17" t="s">
        <v>464</v>
      </c>
      <c r="H205" s="17"/>
      <c r="I205" s="17"/>
      <c r="J205" s="28"/>
      <c r="K205" s="28"/>
      <c r="L205" s="28"/>
      <c r="M205" s="28"/>
      <c r="N205" s="28"/>
      <c r="O205" s="15"/>
      <c r="P205" s="24">
        <v>0.1</v>
      </c>
    </row>
    <row r="206" spans="1:16" ht="51.75" thickBot="1">
      <c r="A206" s="126" t="s">
        <v>492</v>
      </c>
      <c r="B206" s="14" t="s">
        <v>90</v>
      </c>
      <c r="C206" s="15" t="s">
        <v>520</v>
      </c>
      <c r="D206" s="14" t="s">
        <v>22</v>
      </c>
      <c r="E206" s="23" t="s">
        <v>126</v>
      </c>
      <c r="F206" s="17" t="s">
        <v>464</v>
      </c>
      <c r="G206" s="17" t="s">
        <v>464</v>
      </c>
      <c r="H206" s="17"/>
      <c r="I206" s="17"/>
      <c r="J206" s="28"/>
      <c r="K206" s="28"/>
      <c r="L206" s="28"/>
      <c r="M206" s="28"/>
      <c r="N206" s="28"/>
      <c r="O206" s="15"/>
      <c r="P206" s="24">
        <v>0.1</v>
      </c>
    </row>
    <row r="207" spans="1:16" ht="19.5" thickBot="1">
      <c r="A207" s="87" t="s">
        <v>488</v>
      </c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110"/>
      <c r="P207" s="25">
        <v>0.1</v>
      </c>
    </row>
    <row r="208" spans="1:16" ht="19.5" thickBot="1">
      <c r="A208" s="89" t="s">
        <v>105</v>
      </c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102"/>
      <c r="P208" s="22">
        <v>1</v>
      </c>
    </row>
    <row r="209" spans="1:16" ht="19.5" thickBot="1">
      <c r="A209" s="91" t="s">
        <v>36</v>
      </c>
      <c r="B209" s="93" t="s">
        <v>37</v>
      </c>
      <c r="C209" s="93" t="s">
        <v>38</v>
      </c>
      <c r="D209" s="93" t="s">
        <v>39</v>
      </c>
      <c r="E209" s="93" t="s">
        <v>40</v>
      </c>
      <c r="F209" s="91" t="s">
        <v>41</v>
      </c>
      <c r="G209" s="91" t="s">
        <v>42</v>
      </c>
      <c r="H209" s="91" t="s">
        <v>43</v>
      </c>
      <c r="I209" s="95" t="s">
        <v>44</v>
      </c>
      <c r="J209" s="106" t="s">
        <v>456</v>
      </c>
      <c r="K209" s="106"/>
      <c r="L209" s="103" t="s">
        <v>257</v>
      </c>
      <c r="M209" s="104"/>
      <c r="N209" s="105"/>
      <c r="O209" s="93" t="s">
        <v>45</v>
      </c>
      <c r="P209" s="100" t="s">
        <v>71</v>
      </c>
    </row>
    <row r="210" spans="1:16" ht="19.5" thickBot="1">
      <c r="A210" s="92"/>
      <c r="B210" s="94"/>
      <c r="C210" s="94"/>
      <c r="D210" s="94"/>
      <c r="E210" s="94"/>
      <c r="F210" s="92"/>
      <c r="G210" s="92"/>
      <c r="H210" s="92"/>
      <c r="I210" s="96"/>
      <c r="J210" s="11" t="s">
        <v>46</v>
      </c>
      <c r="K210" s="11" t="s">
        <v>47</v>
      </c>
      <c r="L210" s="11" t="s">
        <v>258</v>
      </c>
      <c r="M210" s="11" t="s">
        <v>0</v>
      </c>
      <c r="N210" s="11" t="s">
        <v>11</v>
      </c>
      <c r="O210" s="94"/>
      <c r="P210" s="101"/>
    </row>
    <row r="211" spans="1:16" ht="26.25" thickBot="1">
      <c r="A211" s="13" t="s">
        <v>106</v>
      </c>
      <c r="B211" s="14" t="s">
        <v>107</v>
      </c>
      <c r="C211" s="15" t="s">
        <v>108</v>
      </c>
      <c r="D211" s="14" t="s">
        <v>26</v>
      </c>
      <c r="E211" s="14" t="s">
        <v>75</v>
      </c>
      <c r="F211" s="17"/>
      <c r="G211" s="17"/>
      <c r="H211" s="17" t="s">
        <v>464</v>
      </c>
      <c r="I211" s="17"/>
      <c r="J211" s="28">
        <f>M211+N211</f>
        <v>0</v>
      </c>
      <c r="K211" s="28"/>
      <c r="L211" s="28"/>
      <c r="M211" s="28">
        <f>$Q$208*P211</f>
        <v>0</v>
      </c>
      <c r="N211" s="28">
        <f>$R$208*P211</f>
        <v>0</v>
      </c>
      <c r="O211" s="15">
        <v>1</v>
      </c>
      <c r="P211" s="24">
        <v>0.15</v>
      </c>
    </row>
    <row r="212" spans="1:16" ht="39" thickBot="1">
      <c r="A212" s="13" t="s">
        <v>485</v>
      </c>
      <c r="B212" s="14" t="s">
        <v>474</v>
      </c>
      <c r="C212" s="15" t="s">
        <v>475</v>
      </c>
      <c r="D212" s="14" t="s">
        <v>26</v>
      </c>
      <c r="E212" s="14" t="s">
        <v>81</v>
      </c>
      <c r="F212" s="17" t="s">
        <v>464</v>
      </c>
      <c r="G212" s="17" t="s">
        <v>464</v>
      </c>
      <c r="H212" s="17"/>
      <c r="I212" s="17"/>
      <c r="J212" s="28">
        <f>M212+N212</f>
        <v>0</v>
      </c>
      <c r="K212" s="28"/>
      <c r="L212" s="28"/>
      <c r="M212" s="28">
        <f>$Q$208*P212</f>
        <v>0</v>
      </c>
      <c r="N212" s="28">
        <f>$R$208*P212</f>
        <v>0</v>
      </c>
      <c r="O212" s="15">
        <v>1</v>
      </c>
      <c r="P212" s="24">
        <v>0.1</v>
      </c>
    </row>
    <row r="213" spans="1:16" ht="39" thickBot="1">
      <c r="A213" s="13" t="s">
        <v>109</v>
      </c>
      <c r="B213" s="14" t="s">
        <v>110</v>
      </c>
      <c r="C213" s="15" t="s">
        <v>111</v>
      </c>
      <c r="D213" s="14" t="s">
        <v>26</v>
      </c>
      <c r="E213" s="14" t="s">
        <v>112</v>
      </c>
      <c r="F213" s="17"/>
      <c r="G213" s="17" t="s">
        <v>464</v>
      </c>
      <c r="H213" s="17"/>
      <c r="I213" s="17" t="s">
        <v>464</v>
      </c>
      <c r="J213" s="28">
        <f t="shared" ref="J213:J217" si="49">M213+N213</f>
        <v>0</v>
      </c>
      <c r="K213" s="28"/>
      <c r="L213" s="28"/>
      <c r="M213" s="28">
        <f t="shared" ref="M213:M217" si="50">$Q$208*P213</f>
        <v>0</v>
      </c>
      <c r="N213" s="28">
        <f t="shared" ref="N213:N217" si="51">$R$208*P213</f>
        <v>0</v>
      </c>
      <c r="O213" s="15">
        <v>1</v>
      </c>
      <c r="P213" s="24">
        <v>0.15</v>
      </c>
    </row>
    <row r="214" spans="1:16" ht="26.25" thickBot="1">
      <c r="A214" s="13" t="s">
        <v>113</v>
      </c>
      <c r="B214" s="14" t="s">
        <v>114</v>
      </c>
      <c r="C214" s="15" t="s">
        <v>108</v>
      </c>
      <c r="D214" s="14" t="s">
        <v>26</v>
      </c>
      <c r="E214" s="14" t="s">
        <v>115</v>
      </c>
      <c r="F214" s="17"/>
      <c r="G214" s="17" t="s">
        <v>464</v>
      </c>
      <c r="H214" s="17"/>
      <c r="I214" s="17"/>
      <c r="J214" s="28">
        <f t="shared" si="49"/>
        <v>0</v>
      </c>
      <c r="K214" s="28"/>
      <c r="L214" s="28"/>
      <c r="M214" s="28">
        <f t="shared" si="50"/>
        <v>0</v>
      </c>
      <c r="N214" s="28">
        <f t="shared" si="51"/>
        <v>0</v>
      </c>
      <c r="O214" s="15">
        <v>1</v>
      </c>
      <c r="P214" s="24">
        <v>0.15</v>
      </c>
    </row>
    <row r="215" spans="1:16" ht="39" thickBot="1">
      <c r="A215" s="13" t="s">
        <v>116</v>
      </c>
      <c r="B215" s="14" t="s">
        <v>117</v>
      </c>
      <c r="C215" s="15" t="s">
        <v>118</v>
      </c>
      <c r="D215" s="14" t="s">
        <v>26</v>
      </c>
      <c r="E215" s="14" t="s">
        <v>22</v>
      </c>
      <c r="F215" s="17" t="s">
        <v>464</v>
      </c>
      <c r="G215" s="17" t="s">
        <v>464</v>
      </c>
      <c r="H215" s="17" t="s">
        <v>464</v>
      </c>
      <c r="I215" s="17" t="s">
        <v>464</v>
      </c>
      <c r="J215" s="28">
        <f t="shared" si="49"/>
        <v>0</v>
      </c>
      <c r="K215" s="28"/>
      <c r="L215" s="28"/>
      <c r="M215" s="28">
        <f t="shared" si="50"/>
        <v>0</v>
      </c>
      <c r="N215" s="28">
        <f t="shared" si="51"/>
        <v>0</v>
      </c>
      <c r="O215" s="15">
        <v>1</v>
      </c>
      <c r="P215" s="24">
        <v>0.15</v>
      </c>
    </row>
    <row r="216" spans="1:16" ht="39" thickBot="1">
      <c r="A216" s="13" t="s">
        <v>119</v>
      </c>
      <c r="B216" s="14" t="s">
        <v>120</v>
      </c>
      <c r="C216" s="15" t="s">
        <v>121</v>
      </c>
      <c r="D216" s="14" t="s">
        <v>26</v>
      </c>
      <c r="E216" s="14" t="s">
        <v>122</v>
      </c>
      <c r="F216" s="17"/>
      <c r="G216" s="17" t="s">
        <v>464</v>
      </c>
      <c r="H216" s="17"/>
      <c r="I216" s="17"/>
      <c r="J216" s="28">
        <f t="shared" si="49"/>
        <v>0</v>
      </c>
      <c r="K216" s="28"/>
      <c r="L216" s="28"/>
      <c r="M216" s="28">
        <f t="shared" si="50"/>
        <v>0</v>
      </c>
      <c r="N216" s="28">
        <f t="shared" si="51"/>
        <v>0</v>
      </c>
      <c r="O216" s="15">
        <v>1</v>
      </c>
      <c r="P216" s="24">
        <v>0.2</v>
      </c>
    </row>
    <row r="217" spans="1:16" ht="26.25" thickBot="1">
      <c r="A217" s="13" t="s">
        <v>123</v>
      </c>
      <c r="B217" s="14" t="s">
        <v>124</v>
      </c>
      <c r="C217" s="15" t="s">
        <v>125</v>
      </c>
      <c r="D217" s="14" t="s">
        <v>26</v>
      </c>
      <c r="E217" s="14" t="s">
        <v>126</v>
      </c>
      <c r="F217" s="17"/>
      <c r="G217" s="17" t="s">
        <v>464</v>
      </c>
      <c r="H217" s="17"/>
      <c r="I217" s="17"/>
      <c r="J217" s="28">
        <f t="shared" si="49"/>
        <v>0</v>
      </c>
      <c r="K217" s="28"/>
      <c r="L217" s="28"/>
      <c r="M217" s="28">
        <f t="shared" si="50"/>
        <v>0</v>
      </c>
      <c r="N217" s="28">
        <f t="shared" si="51"/>
        <v>0</v>
      </c>
      <c r="O217" s="15">
        <v>1</v>
      </c>
      <c r="P217" s="24">
        <v>0.1</v>
      </c>
    </row>
    <row r="218" spans="1:16" ht="19.5" thickBot="1">
      <c r="A218" s="87" t="s">
        <v>127</v>
      </c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110"/>
      <c r="P218" s="25">
        <v>0.1</v>
      </c>
    </row>
    <row r="219" spans="1:16" ht="19.5" thickBot="1">
      <c r="A219" s="89" t="s">
        <v>128</v>
      </c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102"/>
      <c r="P219" s="22">
        <v>1</v>
      </c>
    </row>
    <row r="220" spans="1:16" ht="19.5" thickBot="1">
      <c r="A220" s="91" t="s">
        <v>36</v>
      </c>
      <c r="B220" s="93" t="s">
        <v>37</v>
      </c>
      <c r="C220" s="93" t="s">
        <v>38</v>
      </c>
      <c r="D220" s="93" t="s">
        <v>39</v>
      </c>
      <c r="E220" s="93" t="s">
        <v>40</v>
      </c>
      <c r="F220" s="91" t="s">
        <v>41</v>
      </c>
      <c r="G220" s="91" t="s">
        <v>42</v>
      </c>
      <c r="H220" s="91" t="s">
        <v>43</v>
      </c>
      <c r="I220" s="95" t="s">
        <v>44</v>
      </c>
      <c r="J220" s="106" t="s">
        <v>456</v>
      </c>
      <c r="K220" s="106"/>
      <c r="L220" s="103" t="s">
        <v>257</v>
      </c>
      <c r="M220" s="104"/>
      <c r="N220" s="105"/>
      <c r="O220" s="93" t="s">
        <v>45</v>
      </c>
      <c r="P220" s="100" t="s">
        <v>71</v>
      </c>
    </row>
    <row r="221" spans="1:16" ht="19.5" thickBot="1">
      <c r="A221" s="92"/>
      <c r="B221" s="94"/>
      <c r="C221" s="94"/>
      <c r="D221" s="111"/>
      <c r="E221" s="94"/>
      <c r="F221" s="92"/>
      <c r="G221" s="92"/>
      <c r="H221" s="92"/>
      <c r="I221" s="96"/>
      <c r="J221" s="11" t="s">
        <v>46</v>
      </c>
      <c r="K221" s="11" t="s">
        <v>47</v>
      </c>
      <c r="L221" s="11" t="s">
        <v>258</v>
      </c>
      <c r="M221" s="11" t="s">
        <v>0</v>
      </c>
      <c r="N221" s="11" t="s">
        <v>11</v>
      </c>
      <c r="O221" s="94"/>
      <c r="P221" s="101"/>
    </row>
    <row r="222" spans="1:16" s="74" customFormat="1" ht="19.5" thickBot="1">
      <c r="A222" s="44" t="s">
        <v>489</v>
      </c>
      <c r="B222" s="45" t="s">
        <v>230</v>
      </c>
      <c r="C222" s="45"/>
      <c r="D222" s="14" t="s">
        <v>23</v>
      </c>
      <c r="E222" s="45"/>
      <c r="F222" s="17" t="s">
        <v>464</v>
      </c>
      <c r="G222" s="17" t="s">
        <v>464</v>
      </c>
      <c r="H222" s="17" t="s">
        <v>464</v>
      </c>
      <c r="I222" s="17" t="s">
        <v>464</v>
      </c>
      <c r="J222" s="73"/>
      <c r="K222" s="73"/>
      <c r="L222" s="73"/>
      <c r="M222" s="73"/>
      <c r="N222" s="73"/>
      <c r="O222" s="45"/>
      <c r="P222" s="24">
        <v>0.25</v>
      </c>
    </row>
    <row r="223" spans="1:16" s="74" customFormat="1" ht="19.5" thickBot="1">
      <c r="A223" s="44" t="s">
        <v>490</v>
      </c>
      <c r="B223" s="45" t="s">
        <v>230</v>
      </c>
      <c r="C223" s="45"/>
      <c r="D223" s="14" t="s">
        <v>23</v>
      </c>
      <c r="E223" s="45"/>
      <c r="F223" s="17" t="s">
        <v>464</v>
      </c>
      <c r="G223" s="17" t="s">
        <v>464</v>
      </c>
      <c r="H223" s="17" t="s">
        <v>464</v>
      </c>
      <c r="I223" s="17" t="s">
        <v>464</v>
      </c>
      <c r="J223" s="73"/>
      <c r="K223" s="73"/>
      <c r="L223" s="73"/>
      <c r="M223" s="73"/>
      <c r="N223" s="73"/>
      <c r="O223" s="45"/>
      <c r="P223" s="24">
        <v>0.25</v>
      </c>
    </row>
    <row r="224" spans="1:16" s="74" customFormat="1" ht="19.5" thickBot="1">
      <c r="A224" s="44" t="s">
        <v>495</v>
      </c>
      <c r="B224" s="45" t="s">
        <v>230</v>
      </c>
      <c r="C224" s="45"/>
      <c r="D224" s="14" t="s">
        <v>23</v>
      </c>
      <c r="E224" s="45"/>
      <c r="F224" s="17" t="s">
        <v>464</v>
      </c>
      <c r="G224" s="17" t="s">
        <v>464</v>
      </c>
      <c r="H224" s="17" t="s">
        <v>464</v>
      </c>
      <c r="I224" s="17" t="s">
        <v>464</v>
      </c>
      <c r="J224" s="73"/>
      <c r="K224" s="73"/>
      <c r="L224" s="73"/>
      <c r="M224" s="73"/>
      <c r="N224" s="73"/>
      <c r="O224" s="45"/>
      <c r="P224" s="24">
        <v>0.25</v>
      </c>
    </row>
    <row r="225" spans="1:16" s="74" customFormat="1" ht="57" thickBot="1">
      <c r="A225" s="44" t="s">
        <v>491</v>
      </c>
      <c r="B225" s="45" t="s">
        <v>230</v>
      </c>
      <c r="C225" s="45"/>
      <c r="D225" s="14" t="s">
        <v>23</v>
      </c>
      <c r="E225" s="45"/>
      <c r="F225" s="17" t="s">
        <v>464</v>
      </c>
      <c r="G225" s="17" t="s">
        <v>464</v>
      </c>
      <c r="H225" s="17" t="s">
        <v>464</v>
      </c>
      <c r="I225" s="17" t="s">
        <v>464</v>
      </c>
      <c r="J225" s="73"/>
      <c r="K225" s="73"/>
      <c r="L225" s="73"/>
      <c r="M225" s="73"/>
      <c r="N225" s="73"/>
      <c r="O225" s="45"/>
      <c r="P225" s="24">
        <v>0.25</v>
      </c>
    </row>
    <row r="226" spans="1:16" ht="19.5" thickBot="1">
      <c r="A226" s="87" t="s">
        <v>129</v>
      </c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110"/>
      <c r="P226" s="25">
        <v>0.25</v>
      </c>
    </row>
    <row r="227" spans="1:16" ht="19.5" thickBot="1">
      <c r="A227" s="89" t="s">
        <v>130</v>
      </c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102"/>
      <c r="P227" s="22">
        <v>0.4</v>
      </c>
    </row>
    <row r="228" spans="1:16" ht="19.5" thickBot="1">
      <c r="A228" s="91" t="s">
        <v>36</v>
      </c>
      <c r="B228" s="93" t="s">
        <v>37</v>
      </c>
      <c r="C228" s="93" t="s">
        <v>38</v>
      </c>
      <c r="D228" s="93" t="s">
        <v>39</v>
      </c>
      <c r="E228" s="93" t="s">
        <v>40</v>
      </c>
      <c r="F228" s="91" t="s">
        <v>41</v>
      </c>
      <c r="G228" s="91" t="s">
        <v>42</v>
      </c>
      <c r="H228" s="91" t="s">
        <v>43</v>
      </c>
      <c r="I228" s="95" t="s">
        <v>44</v>
      </c>
      <c r="J228" s="106" t="s">
        <v>456</v>
      </c>
      <c r="K228" s="106"/>
      <c r="L228" s="103" t="s">
        <v>257</v>
      </c>
      <c r="M228" s="104"/>
      <c r="N228" s="105"/>
      <c r="O228" s="93" t="s">
        <v>45</v>
      </c>
      <c r="P228" s="100" t="s">
        <v>71</v>
      </c>
    </row>
    <row r="229" spans="1:16" ht="19.5" thickBot="1">
      <c r="A229" s="92"/>
      <c r="B229" s="94"/>
      <c r="C229" s="94"/>
      <c r="D229" s="94"/>
      <c r="E229" s="94"/>
      <c r="F229" s="92"/>
      <c r="G229" s="92"/>
      <c r="H229" s="92"/>
      <c r="I229" s="96"/>
      <c r="J229" s="11" t="s">
        <v>46</v>
      </c>
      <c r="K229" s="11" t="s">
        <v>47</v>
      </c>
      <c r="L229" s="11" t="s">
        <v>258</v>
      </c>
      <c r="M229" s="11" t="s">
        <v>0</v>
      </c>
      <c r="N229" s="11" t="s">
        <v>11</v>
      </c>
      <c r="O229" s="94"/>
      <c r="P229" s="101"/>
    </row>
    <row r="230" spans="1:16" ht="26.25" thickBot="1">
      <c r="A230" s="13" t="s">
        <v>131</v>
      </c>
      <c r="B230" s="14" t="s">
        <v>132</v>
      </c>
      <c r="C230" s="15" t="s">
        <v>133</v>
      </c>
      <c r="D230" s="113" t="s">
        <v>24</v>
      </c>
      <c r="E230" s="116" t="s">
        <v>134</v>
      </c>
      <c r="F230" s="51" t="s">
        <v>464</v>
      </c>
      <c r="G230" s="50" t="s">
        <v>464</v>
      </c>
      <c r="H230" s="74"/>
      <c r="I230" s="47"/>
      <c r="J230" s="58">
        <f>M230+N230</f>
        <v>0</v>
      </c>
      <c r="K230" s="58"/>
      <c r="L230" s="58"/>
      <c r="M230" s="58">
        <f>$Q$227*P230</f>
        <v>0</v>
      </c>
      <c r="N230" s="58">
        <f>$R$227*P230</f>
        <v>0</v>
      </c>
      <c r="O230" s="17">
        <v>1</v>
      </c>
      <c r="P230" s="24">
        <v>0.05</v>
      </c>
    </row>
    <row r="231" spans="1:16" ht="26.25" thickBot="1">
      <c r="A231" s="13" t="s">
        <v>135</v>
      </c>
      <c r="B231" s="14" t="s">
        <v>132</v>
      </c>
      <c r="C231" s="15" t="s">
        <v>133</v>
      </c>
      <c r="D231" s="114"/>
      <c r="E231" s="117"/>
      <c r="F231" s="47" t="s">
        <v>464</v>
      </c>
      <c r="G231" s="47"/>
      <c r="H231" s="47"/>
      <c r="I231" s="47"/>
      <c r="J231" s="58">
        <f t="shared" ref="J231:J257" si="52">M231+N231</f>
        <v>0</v>
      </c>
      <c r="K231" s="58"/>
      <c r="L231" s="58"/>
      <c r="M231" s="58">
        <f t="shared" ref="M231:M257" si="53">$Q$227*P231</f>
        <v>0</v>
      </c>
      <c r="N231" s="58">
        <f t="shared" ref="N231:N256" si="54">$R$227*P231</f>
        <v>0</v>
      </c>
      <c r="O231" s="15">
        <v>2</v>
      </c>
      <c r="P231" s="24">
        <v>0.03</v>
      </c>
    </row>
    <row r="232" spans="1:16" ht="26.25" thickBot="1">
      <c r="A232" s="13" t="s">
        <v>136</v>
      </c>
      <c r="B232" s="14" t="s">
        <v>132</v>
      </c>
      <c r="C232" s="15" t="s">
        <v>133</v>
      </c>
      <c r="D232" s="114"/>
      <c r="E232" s="117"/>
      <c r="F232" s="47" t="s">
        <v>464</v>
      </c>
      <c r="G232" s="47"/>
      <c r="H232" s="47"/>
      <c r="I232" s="47"/>
      <c r="J232" s="58">
        <f t="shared" si="52"/>
        <v>0</v>
      </c>
      <c r="K232" s="58"/>
      <c r="L232" s="58"/>
      <c r="M232" s="58">
        <f t="shared" si="53"/>
        <v>0</v>
      </c>
      <c r="N232" s="58">
        <f t="shared" si="54"/>
        <v>0</v>
      </c>
      <c r="O232" s="15">
        <v>1</v>
      </c>
      <c r="P232" s="24">
        <v>0.05</v>
      </c>
    </row>
    <row r="233" spans="1:16" ht="26.25" thickBot="1">
      <c r="A233" s="13" t="s">
        <v>137</v>
      </c>
      <c r="B233" s="14" t="s">
        <v>132</v>
      </c>
      <c r="C233" s="15" t="s">
        <v>133</v>
      </c>
      <c r="D233" s="114"/>
      <c r="E233" s="117"/>
      <c r="F233" s="47"/>
      <c r="G233" s="47" t="s">
        <v>464</v>
      </c>
      <c r="H233" s="47"/>
      <c r="I233" s="47"/>
      <c r="J233" s="58">
        <f t="shared" si="52"/>
        <v>0</v>
      </c>
      <c r="K233" s="58"/>
      <c r="L233" s="58"/>
      <c r="M233" s="58">
        <f t="shared" si="53"/>
        <v>0</v>
      </c>
      <c r="N233" s="58">
        <f t="shared" si="54"/>
        <v>0</v>
      </c>
      <c r="O233" s="15">
        <v>1</v>
      </c>
      <c r="P233" s="24">
        <v>0.05</v>
      </c>
    </row>
    <row r="234" spans="1:16" ht="26.25" thickBot="1">
      <c r="A234" s="13" t="s">
        <v>138</v>
      </c>
      <c r="B234" s="14" t="s">
        <v>132</v>
      </c>
      <c r="C234" s="15" t="s">
        <v>133</v>
      </c>
      <c r="D234" s="114"/>
      <c r="E234" s="117"/>
      <c r="F234" s="47"/>
      <c r="G234" s="47" t="s">
        <v>464</v>
      </c>
      <c r="H234" s="47"/>
      <c r="I234" s="47"/>
      <c r="J234" s="58">
        <f t="shared" si="52"/>
        <v>0</v>
      </c>
      <c r="K234" s="58"/>
      <c r="L234" s="58"/>
      <c r="M234" s="58">
        <f t="shared" si="53"/>
        <v>0</v>
      </c>
      <c r="N234" s="58">
        <f t="shared" si="54"/>
        <v>0</v>
      </c>
      <c r="O234" s="15">
        <v>1</v>
      </c>
      <c r="P234" s="24">
        <v>0.05</v>
      </c>
    </row>
    <row r="235" spans="1:16" ht="26.25" thickBot="1">
      <c r="A235" s="13" t="s">
        <v>139</v>
      </c>
      <c r="B235" s="14" t="s">
        <v>132</v>
      </c>
      <c r="C235" s="15" t="s">
        <v>133</v>
      </c>
      <c r="D235" s="114"/>
      <c r="E235" s="117"/>
      <c r="F235" s="47"/>
      <c r="G235" s="47" t="s">
        <v>464</v>
      </c>
      <c r="H235" s="47"/>
      <c r="I235" s="47"/>
      <c r="J235" s="58">
        <f t="shared" si="52"/>
        <v>0</v>
      </c>
      <c r="K235" s="58"/>
      <c r="L235" s="58"/>
      <c r="M235" s="58">
        <f t="shared" si="53"/>
        <v>0</v>
      </c>
      <c r="N235" s="58">
        <f t="shared" si="54"/>
        <v>0</v>
      </c>
      <c r="O235" s="15">
        <v>1</v>
      </c>
      <c r="P235" s="24">
        <v>0.05</v>
      </c>
    </row>
    <row r="236" spans="1:16" ht="26.25" thickBot="1">
      <c r="A236" s="13" t="s">
        <v>140</v>
      </c>
      <c r="B236" s="14" t="s">
        <v>132</v>
      </c>
      <c r="C236" s="15" t="s">
        <v>133</v>
      </c>
      <c r="D236" s="114"/>
      <c r="E236" s="117"/>
      <c r="F236" s="47"/>
      <c r="G236" s="47" t="s">
        <v>464</v>
      </c>
      <c r="H236" s="47"/>
      <c r="I236" s="47"/>
      <c r="J236" s="58">
        <f t="shared" si="52"/>
        <v>0</v>
      </c>
      <c r="K236" s="58"/>
      <c r="L236" s="58"/>
      <c r="M236" s="58">
        <f t="shared" si="53"/>
        <v>0</v>
      </c>
      <c r="N236" s="58">
        <f t="shared" si="54"/>
        <v>0</v>
      </c>
      <c r="O236" s="15">
        <v>1</v>
      </c>
      <c r="P236" s="24">
        <v>0.03</v>
      </c>
    </row>
    <row r="237" spans="1:16" ht="26.25" thickBot="1">
      <c r="A237" s="13" t="s">
        <v>141</v>
      </c>
      <c r="B237" s="14" t="s">
        <v>132</v>
      </c>
      <c r="C237" s="15" t="s">
        <v>133</v>
      </c>
      <c r="D237" s="114"/>
      <c r="E237" s="117"/>
      <c r="F237" s="47"/>
      <c r="G237" s="47"/>
      <c r="H237" s="47"/>
      <c r="I237" s="47" t="s">
        <v>464</v>
      </c>
      <c r="J237" s="58">
        <f t="shared" si="52"/>
        <v>0</v>
      </c>
      <c r="K237" s="58"/>
      <c r="L237" s="58"/>
      <c r="M237" s="58">
        <f t="shared" si="53"/>
        <v>0</v>
      </c>
      <c r="N237" s="58">
        <f t="shared" si="54"/>
        <v>0</v>
      </c>
      <c r="O237" s="15">
        <v>2</v>
      </c>
      <c r="P237" s="24">
        <v>0.03</v>
      </c>
    </row>
    <row r="238" spans="1:16" ht="26.25" thickBot="1">
      <c r="A238" s="13" t="s">
        <v>142</v>
      </c>
      <c r="B238" s="14" t="s">
        <v>132</v>
      </c>
      <c r="C238" s="15" t="s">
        <v>133</v>
      </c>
      <c r="D238" s="114"/>
      <c r="E238" s="117"/>
      <c r="F238" s="47"/>
      <c r="G238" s="47" t="s">
        <v>464</v>
      </c>
      <c r="H238" s="47" t="s">
        <v>464</v>
      </c>
      <c r="I238" s="74"/>
      <c r="J238" s="58">
        <f t="shared" si="52"/>
        <v>0</v>
      </c>
      <c r="K238" s="58"/>
      <c r="L238" s="58"/>
      <c r="M238" s="58">
        <f t="shared" si="53"/>
        <v>0</v>
      </c>
      <c r="N238" s="58">
        <f t="shared" si="54"/>
        <v>0</v>
      </c>
      <c r="O238" s="15">
        <v>2</v>
      </c>
      <c r="P238" s="24">
        <v>0.05</v>
      </c>
    </row>
    <row r="239" spans="1:16" ht="26.25" thickBot="1">
      <c r="A239" s="13" t="s">
        <v>143</v>
      </c>
      <c r="B239" s="14" t="s">
        <v>132</v>
      </c>
      <c r="C239" s="15" t="s">
        <v>133</v>
      </c>
      <c r="D239" s="114"/>
      <c r="E239" s="117"/>
      <c r="F239" s="74"/>
      <c r="G239" s="47"/>
      <c r="H239" s="47"/>
      <c r="I239" s="47" t="s">
        <v>464</v>
      </c>
      <c r="J239" s="58">
        <f t="shared" si="52"/>
        <v>0</v>
      </c>
      <c r="K239" s="58"/>
      <c r="L239" s="58"/>
      <c r="M239" s="58">
        <f t="shared" si="53"/>
        <v>0</v>
      </c>
      <c r="N239" s="58">
        <f t="shared" si="54"/>
        <v>0</v>
      </c>
      <c r="O239" s="15">
        <v>1</v>
      </c>
      <c r="P239" s="24">
        <v>0.05</v>
      </c>
    </row>
    <row r="240" spans="1:16" ht="26.25" thickBot="1">
      <c r="A240" s="13" t="s">
        <v>144</v>
      </c>
      <c r="B240" s="14" t="s">
        <v>132</v>
      </c>
      <c r="C240" s="15" t="s">
        <v>133</v>
      </c>
      <c r="D240" s="114"/>
      <c r="E240" s="117"/>
      <c r="F240" s="47"/>
      <c r="G240" s="47"/>
      <c r="H240" s="47"/>
      <c r="I240" s="47"/>
      <c r="J240" s="58">
        <f t="shared" si="52"/>
        <v>0</v>
      </c>
      <c r="K240" s="58"/>
      <c r="L240" s="58"/>
      <c r="M240" s="58">
        <f t="shared" si="53"/>
        <v>0</v>
      </c>
      <c r="N240" s="58">
        <f t="shared" si="54"/>
        <v>0</v>
      </c>
      <c r="O240" s="15">
        <v>1</v>
      </c>
      <c r="P240" s="24">
        <v>0.05</v>
      </c>
    </row>
    <row r="241" spans="1:16" ht="26.25" thickBot="1">
      <c r="A241" s="13" t="s">
        <v>145</v>
      </c>
      <c r="B241" s="14" t="s">
        <v>132</v>
      </c>
      <c r="C241" s="15" t="s">
        <v>133</v>
      </c>
      <c r="D241" s="114"/>
      <c r="E241" s="117"/>
      <c r="F241" s="47" t="s">
        <v>464</v>
      </c>
      <c r="G241" s="47" t="s">
        <v>464</v>
      </c>
      <c r="H241" s="47" t="s">
        <v>464</v>
      </c>
      <c r="I241" s="47" t="s">
        <v>464</v>
      </c>
      <c r="J241" s="58">
        <f t="shared" si="52"/>
        <v>0</v>
      </c>
      <c r="K241" s="58"/>
      <c r="L241" s="58"/>
      <c r="M241" s="58">
        <f t="shared" si="53"/>
        <v>0</v>
      </c>
      <c r="N241" s="58">
        <f t="shared" si="54"/>
        <v>0</v>
      </c>
      <c r="O241" s="15">
        <v>1</v>
      </c>
      <c r="P241" s="24">
        <v>0.02</v>
      </c>
    </row>
    <row r="242" spans="1:16" ht="26.25" thickBot="1">
      <c r="A242" s="13" t="s">
        <v>146</v>
      </c>
      <c r="B242" s="14" t="s">
        <v>132</v>
      </c>
      <c r="C242" s="15" t="s">
        <v>133</v>
      </c>
      <c r="D242" s="114"/>
      <c r="E242" s="117"/>
      <c r="F242" s="47"/>
      <c r="G242" s="47"/>
      <c r="H242" s="47" t="s">
        <v>464</v>
      </c>
      <c r="I242" s="47"/>
      <c r="J242" s="58">
        <f t="shared" si="52"/>
        <v>0</v>
      </c>
      <c r="K242" s="58"/>
      <c r="L242" s="58"/>
      <c r="M242" s="58">
        <f t="shared" si="53"/>
        <v>0</v>
      </c>
      <c r="N242" s="58">
        <f t="shared" si="54"/>
        <v>0</v>
      </c>
      <c r="O242" s="15">
        <v>1</v>
      </c>
      <c r="P242" s="24">
        <v>0.03</v>
      </c>
    </row>
    <row r="243" spans="1:16" ht="26.25" thickBot="1">
      <c r="A243" s="13" t="s">
        <v>147</v>
      </c>
      <c r="B243" s="14" t="s">
        <v>132</v>
      </c>
      <c r="C243" s="15" t="s">
        <v>133</v>
      </c>
      <c r="D243" s="114"/>
      <c r="E243" s="117"/>
      <c r="F243" s="47" t="s">
        <v>464</v>
      </c>
      <c r="G243" s="47" t="s">
        <v>464</v>
      </c>
      <c r="H243" s="47"/>
      <c r="I243" s="47"/>
      <c r="J243" s="58">
        <f t="shared" si="52"/>
        <v>0</v>
      </c>
      <c r="K243" s="58"/>
      <c r="L243" s="58"/>
      <c r="M243" s="58">
        <f t="shared" si="53"/>
        <v>0</v>
      </c>
      <c r="N243" s="58">
        <f t="shared" si="54"/>
        <v>0</v>
      </c>
      <c r="O243" s="15">
        <v>2</v>
      </c>
      <c r="P243" s="24">
        <v>0.02</v>
      </c>
    </row>
    <row r="244" spans="1:16" ht="26.25" thickBot="1">
      <c r="A244" s="13" t="s">
        <v>148</v>
      </c>
      <c r="B244" s="14" t="s">
        <v>132</v>
      </c>
      <c r="C244" s="15" t="s">
        <v>133</v>
      </c>
      <c r="D244" s="114"/>
      <c r="E244" s="117"/>
      <c r="F244" s="47"/>
      <c r="G244" s="47" t="s">
        <v>464</v>
      </c>
      <c r="H244" s="47"/>
      <c r="I244" s="47"/>
      <c r="J244" s="58">
        <f t="shared" si="52"/>
        <v>0</v>
      </c>
      <c r="K244" s="58"/>
      <c r="L244" s="58"/>
      <c r="M244" s="58">
        <f t="shared" si="53"/>
        <v>0</v>
      </c>
      <c r="N244" s="58">
        <f t="shared" si="54"/>
        <v>0</v>
      </c>
      <c r="O244" s="15">
        <v>2</v>
      </c>
      <c r="P244" s="24">
        <v>0.05</v>
      </c>
    </row>
    <row r="245" spans="1:16" ht="26.25" thickBot="1">
      <c r="A245" s="13" t="s">
        <v>149</v>
      </c>
      <c r="B245" s="14" t="s">
        <v>132</v>
      </c>
      <c r="C245" s="15" t="s">
        <v>133</v>
      </c>
      <c r="D245" s="114"/>
      <c r="E245" s="117"/>
      <c r="F245" s="47"/>
      <c r="G245" s="47"/>
      <c r="H245" s="47" t="s">
        <v>464</v>
      </c>
      <c r="I245" s="47"/>
      <c r="J245" s="58">
        <f t="shared" si="52"/>
        <v>0</v>
      </c>
      <c r="K245" s="58"/>
      <c r="L245" s="58"/>
      <c r="M245" s="58">
        <f t="shared" si="53"/>
        <v>0</v>
      </c>
      <c r="N245" s="58">
        <f t="shared" si="54"/>
        <v>0</v>
      </c>
      <c r="O245" s="15">
        <v>2</v>
      </c>
      <c r="P245" s="24">
        <v>0.03</v>
      </c>
    </row>
    <row r="246" spans="1:16" ht="26.25" thickBot="1">
      <c r="A246" s="13" t="s">
        <v>150</v>
      </c>
      <c r="B246" s="14" t="s">
        <v>132</v>
      </c>
      <c r="C246" s="15" t="s">
        <v>133</v>
      </c>
      <c r="D246" s="114"/>
      <c r="E246" s="117"/>
      <c r="F246" s="47"/>
      <c r="G246" s="47" t="s">
        <v>464</v>
      </c>
      <c r="H246" s="47"/>
      <c r="I246" s="47" t="s">
        <v>464</v>
      </c>
      <c r="J246" s="58">
        <f t="shared" si="52"/>
        <v>0</v>
      </c>
      <c r="K246" s="58"/>
      <c r="L246" s="58"/>
      <c r="M246" s="58">
        <f t="shared" si="53"/>
        <v>0</v>
      </c>
      <c r="N246" s="58">
        <f t="shared" si="54"/>
        <v>0</v>
      </c>
      <c r="O246" s="15">
        <v>2</v>
      </c>
      <c r="P246" s="24">
        <v>0.05</v>
      </c>
    </row>
    <row r="247" spans="1:16" ht="26.25" thickBot="1">
      <c r="A247" s="13" t="s">
        <v>151</v>
      </c>
      <c r="B247" s="14" t="s">
        <v>132</v>
      </c>
      <c r="C247" s="15" t="s">
        <v>133</v>
      </c>
      <c r="D247" s="114"/>
      <c r="E247" s="117"/>
      <c r="F247" s="47"/>
      <c r="G247" s="47"/>
      <c r="H247" s="47"/>
      <c r="I247" s="47" t="s">
        <v>464</v>
      </c>
      <c r="J247" s="58">
        <f t="shared" si="52"/>
        <v>0</v>
      </c>
      <c r="K247" s="58"/>
      <c r="L247" s="58"/>
      <c r="M247" s="58">
        <f t="shared" si="53"/>
        <v>0</v>
      </c>
      <c r="N247" s="58">
        <f t="shared" si="54"/>
        <v>0</v>
      </c>
      <c r="O247" s="15">
        <v>1</v>
      </c>
      <c r="P247" s="24">
        <v>0.03</v>
      </c>
    </row>
    <row r="248" spans="1:16" ht="26.25" thickBot="1">
      <c r="A248" s="13" t="s">
        <v>152</v>
      </c>
      <c r="B248" s="14" t="s">
        <v>132</v>
      </c>
      <c r="C248" s="15" t="s">
        <v>133</v>
      </c>
      <c r="D248" s="114"/>
      <c r="E248" s="117"/>
      <c r="F248" s="47"/>
      <c r="G248" s="47"/>
      <c r="H248" s="47" t="s">
        <v>464</v>
      </c>
      <c r="I248" s="47"/>
      <c r="J248" s="58">
        <f t="shared" si="52"/>
        <v>0</v>
      </c>
      <c r="K248" s="58"/>
      <c r="L248" s="58"/>
      <c r="M248" s="58">
        <f t="shared" si="53"/>
        <v>0</v>
      </c>
      <c r="N248" s="58">
        <f t="shared" si="54"/>
        <v>0</v>
      </c>
      <c r="O248" s="15">
        <v>1</v>
      </c>
      <c r="P248" s="24">
        <v>0.02</v>
      </c>
    </row>
    <row r="249" spans="1:16" ht="26.25" thickBot="1">
      <c r="A249" s="13" t="s">
        <v>153</v>
      </c>
      <c r="B249" s="14" t="s">
        <v>132</v>
      </c>
      <c r="C249" s="15" t="s">
        <v>133</v>
      </c>
      <c r="D249" s="114"/>
      <c r="E249" s="117"/>
      <c r="F249" s="47"/>
      <c r="G249" s="47"/>
      <c r="H249" s="47" t="s">
        <v>464</v>
      </c>
      <c r="I249" s="47"/>
      <c r="J249" s="58">
        <f t="shared" si="52"/>
        <v>0</v>
      </c>
      <c r="K249" s="58"/>
      <c r="L249" s="58"/>
      <c r="M249" s="58">
        <f t="shared" si="53"/>
        <v>0</v>
      </c>
      <c r="N249" s="58">
        <f t="shared" si="54"/>
        <v>0</v>
      </c>
      <c r="O249" s="15">
        <v>2</v>
      </c>
      <c r="P249" s="24">
        <v>0.02</v>
      </c>
    </row>
    <row r="250" spans="1:16" ht="26.25" thickBot="1">
      <c r="A250" s="13" t="s">
        <v>154</v>
      </c>
      <c r="B250" s="14" t="s">
        <v>132</v>
      </c>
      <c r="C250" s="15" t="s">
        <v>133</v>
      </c>
      <c r="D250" s="114"/>
      <c r="E250" s="117"/>
      <c r="F250" s="47" t="s">
        <v>464</v>
      </c>
      <c r="G250" s="47" t="s">
        <v>464</v>
      </c>
      <c r="H250" s="47" t="s">
        <v>464</v>
      </c>
      <c r="I250" s="47" t="s">
        <v>464</v>
      </c>
      <c r="J250" s="58">
        <f t="shared" si="52"/>
        <v>0</v>
      </c>
      <c r="K250" s="58"/>
      <c r="L250" s="58"/>
      <c r="M250" s="58">
        <f t="shared" si="53"/>
        <v>0</v>
      </c>
      <c r="N250" s="58">
        <f t="shared" si="54"/>
        <v>0</v>
      </c>
      <c r="O250" s="15">
        <v>1</v>
      </c>
      <c r="P250" s="24">
        <v>0.03</v>
      </c>
    </row>
    <row r="251" spans="1:16" ht="26.25" thickBot="1">
      <c r="A251" s="13" t="s">
        <v>155</v>
      </c>
      <c r="B251" s="14" t="s">
        <v>156</v>
      </c>
      <c r="C251" s="15" t="s">
        <v>133</v>
      </c>
      <c r="D251" s="114"/>
      <c r="E251" s="117"/>
      <c r="F251" s="47" t="s">
        <v>464</v>
      </c>
      <c r="G251" s="47" t="s">
        <v>464</v>
      </c>
      <c r="H251" s="47" t="s">
        <v>464</v>
      </c>
      <c r="I251" s="47" t="s">
        <v>464</v>
      </c>
      <c r="J251" s="58">
        <f t="shared" si="52"/>
        <v>0</v>
      </c>
      <c r="K251" s="58"/>
      <c r="L251" s="58"/>
      <c r="M251" s="58">
        <f t="shared" si="53"/>
        <v>0</v>
      </c>
      <c r="N251" s="58">
        <f t="shared" si="54"/>
        <v>0</v>
      </c>
      <c r="O251" s="15">
        <v>1</v>
      </c>
      <c r="P251" s="24">
        <v>0.02</v>
      </c>
    </row>
    <row r="252" spans="1:16" ht="26.25" thickBot="1">
      <c r="A252" s="13" t="s">
        <v>157</v>
      </c>
      <c r="B252" s="14" t="s">
        <v>156</v>
      </c>
      <c r="C252" s="15" t="s">
        <v>133</v>
      </c>
      <c r="D252" s="114"/>
      <c r="E252" s="117"/>
      <c r="F252" s="47" t="s">
        <v>464</v>
      </c>
      <c r="G252" s="47" t="s">
        <v>464</v>
      </c>
      <c r="H252" s="47" t="s">
        <v>464</v>
      </c>
      <c r="I252" s="47" t="s">
        <v>464</v>
      </c>
      <c r="J252" s="58">
        <f t="shared" si="52"/>
        <v>0</v>
      </c>
      <c r="K252" s="58"/>
      <c r="L252" s="58"/>
      <c r="M252" s="58">
        <f t="shared" si="53"/>
        <v>0</v>
      </c>
      <c r="N252" s="58">
        <f t="shared" si="54"/>
        <v>0</v>
      </c>
      <c r="O252" s="15">
        <v>1</v>
      </c>
      <c r="P252" s="24">
        <v>0.03</v>
      </c>
    </row>
    <row r="253" spans="1:16" ht="26.25" thickBot="1">
      <c r="A253" s="13" t="s">
        <v>158</v>
      </c>
      <c r="B253" s="14" t="s">
        <v>132</v>
      </c>
      <c r="C253" s="15" t="s">
        <v>133</v>
      </c>
      <c r="D253" s="114"/>
      <c r="E253" s="117"/>
      <c r="F253" s="47" t="s">
        <v>464</v>
      </c>
      <c r="G253" s="47" t="s">
        <v>464</v>
      </c>
      <c r="H253" s="47" t="s">
        <v>464</v>
      </c>
      <c r="I253" s="47" t="s">
        <v>464</v>
      </c>
      <c r="J253" s="58">
        <f t="shared" si="52"/>
        <v>0</v>
      </c>
      <c r="K253" s="58"/>
      <c r="L253" s="58"/>
      <c r="M253" s="58">
        <f t="shared" si="53"/>
        <v>0</v>
      </c>
      <c r="N253" s="58">
        <f t="shared" si="54"/>
        <v>0</v>
      </c>
      <c r="O253" s="15">
        <v>1</v>
      </c>
      <c r="P253" s="24">
        <v>0.03</v>
      </c>
    </row>
    <row r="254" spans="1:16" ht="26.25" thickBot="1">
      <c r="A254" s="13" t="s">
        <v>159</v>
      </c>
      <c r="B254" s="14" t="s">
        <v>132</v>
      </c>
      <c r="C254" s="15" t="s">
        <v>133</v>
      </c>
      <c r="D254" s="114"/>
      <c r="E254" s="117"/>
      <c r="F254" s="47" t="s">
        <v>464</v>
      </c>
      <c r="G254" s="47" t="s">
        <v>464</v>
      </c>
      <c r="H254" s="47" t="s">
        <v>464</v>
      </c>
      <c r="I254" s="47" t="s">
        <v>464</v>
      </c>
      <c r="J254" s="58">
        <f t="shared" si="52"/>
        <v>0</v>
      </c>
      <c r="K254" s="58"/>
      <c r="L254" s="58"/>
      <c r="M254" s="58">
        <f t="shared" si="53"/>
        <v>0</v>
      </c>
      <c r="N254" s="58">
        <f t="shared" si="54"/>
        <v>0</v>
      </c>
      <c r="O254" s="15">
        <v>2</v>
      </c>
      <c r="P254" s="24">
        <v>0.03</v>
      </c>
    </row>
    <row r="255" spans="1:16" ht="26.25" thickBot="1">
      <c r="A255" s="13" t="s">
        <v>160</v>
      </c>
      <c r="B255" s="14" t="s">
        <v>132</v>
      </c>
      <c r="C255" s="15" t="s">
        <v>133</v>
      </c>
      <c r="D255" s="114"/>
      <c r="E255" s="117"/>
      <c r="F255" s="47"/>
      <c r="G255" s="47" t="s">
        <v>464</v>
      </c>
      <c r="H255" s="47" t="s">
        <v>464</v>
      </c>
      <c r="I255" s="47"/>
      <c r="J255" s="58">
        <f t="shared" si="52"/>
        <v>0</v>
      </c>
      <c r="K255" s="58"/>
      <c r="L255" s="58"/>
      <c r="M255" s="58">
        <f t="shared" si="53"/>
        <v>0</v>
      </c>
      <c r="N255" s="58">
        <f t="shared" si="54"/>
        <v>0</v>
      </c>
      <c r="O255" s="15">
        <v>1</v>
      </c>
      <c r="P255" s="24">
        <v>0.03</v>
      </c>
    </row>
    <row r="256" spans="1:16" ht="26.25" thickBot="1">
      <c r="A256" s="13" t="s">
        <v>161</v>
      </c>
      <c r="B256" s="14" t="s">
        <v>132</v>
      </c>
      <c r="C256" s="15" t="s">
        <v>133</v>
      </c>
      <c r="D256" s="114"/>
      <c r="E256" s="117"/>
      <c r="F256" s="47"/>
      <c r="G256" s="47"/>
      <c r="H256" s="47"/>
      <c r="I256" s="47" t="s">
        <v>464</v>
      </c>
      <c r="J256" s="58">
        <f t="shared" si="52"/>
        <v>0</v>
      </c>
      <c r="K256" s="58"/>
      <c r="L256" s="58"/>
      <c r="M256" s="58">
        <f t="shared" si="53"/>
        <v>0</v>
      </c>
      <c r="N256" s="58">
        <f t="shared" si="54"/>
        <v>0</v>
      </c>
      <c r="O256" s="15">
        <v>1</v>
      </c>
      <c r="P256" s="24">
        <v>0.02</v>
      </c>
    </row>
    <row r="257" spans="1:20" ht="26.25" thickBot="1">
      <c r="A257" s="13" t="s">
        <v>162</v>
      </c>
      <c r="B257" s="14" t="s">
        <v>132</v>
      </c>
      <c r="C257" s="15" t="s">
        <v>133</v>
      </c>
      <c r="D257" s="115"/>
      <c r="E257" s="118"/>
      <c r="F257" s="47"/>
      <c r="G257" s="47"/>
      <c r="H257" s="47"/>
      <c r="I257" s="47" t="s">
        <v>464</v>
      </c>
      <c r="J257" s="58">
        <f t="shared" si="52"/>
        <v>0</v>
      </c>
      <c r="K257" s="58"/>
      <c r="L257" s="58"/>
      <c r="M257" s="58">
        <f t="shared" si="53"/>
        <v>0</v>
      </c>
      <c r="N257" s="58">
        <f>$R$227*P257</f>
        <v>0</v>
      </c>
      <c r="O257" s="15">
        <v>1</v>
      </c>
      <c r="P257" s="24">
        <v>0.05</v>
      </c>
    </row>
    <row r="258" spans="1:20" ht="19.5" thickBot="1">
      <c r="A258" s="89" t="s">
        <v>163</v>
      </c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102"/>
      <c r="P258" s="22">
        <v>0.3</v>
      </c>
    </row>
    <row r="259" spans="1:20" ht="19.5" thickBot="1">
      <c r="A259" s="91" t="s">
        <v>36</v>
      </c>
      <c r="B259" s="93" t="s">
        <v>37</v>
      </c>
      <c r="C259" s="93" t="s">
        <v>38</v>
      </c>
      <c r="D259" s="93" t="s">
        <v>39</v>
      </c>
      <c r="E259" s="93" t="s">
        <v>40</v>
      </c>
      <c r="F259" s="91" t="s">
        <v>41</v>
      </c>
      <c r="G259" s="91" t="s">
        <v>42</v>
      </c>
      <c r="H259" s="91" t="s">
        <v>43</v>
      </c>
      <c r="I259" s="95" t="s">
        <v>44</v>
      </c>
      <c r="J259" s="106" t="s">
        <v>456</v>
      </c>
      <c r="K259" s="106"/>
      <c r="L259" s="103" t="s">
        <v>257</v>
      </c>
      <c r="M259" s="104"/>
      <c r="N259" s="105"/>
      <c r="O259" s="93" t="s">
        <v>45</v>
      </c>
      <c r="P259" s="100" t="s">
        <v>71</v>
      </c>
    </row>
    <row r="260" spans="1:20" ht="19.5" thickBot="1">
      <c r="A260" s="92"/>
      <c r="B260" s="94"/>
      <c r="C260" s="94"/>
      <c r="D260" s="111"/>
      <c r="E260" s="94"/>
      <c r="F260" s="92"/>
      <c r="G260" s="92"/>
      <c r="H260" s="92"/>
      <c r="I260" s="96"/>
      <c r="J260" s="11" t="s">
        <v>46</v>
      </c>
      <c r="K260" s="11" t="s">
        <v>47</v>
      </c>
      <c r="L260" s="11" t="s">
        <v>258</v>
      </c>
      <c r="M260" s="11" t="s">
        <v>0</v>
      </c>
      <c r="N260" s="11" t="s">
        <v>11</v>
      </c>
      <c r="O260" s="94"/>
      <c r="P260" s="101"/>
    </row>
    <row r="261" spans="1:20" ht="39" thickBot="1">
      <c r="A261" s="127" t="s">
        <v>496</v>
      </c>
      <c r="B261" s="14" t="s">
        <v>164</v>
      </c>
      <c r="C261" s="15" t="s">
        <v>165</v>
      </c>
      <c r="D261" s="14" t="s">
        <v>166</v>
      </c>
      <c r="E261" s="14" t="s">
        <v>98</v>
      </c>
      <c r="F261" s="17" t="s">
        <v>464</v>
      </c>
      <c r="G261" s="17" t="s">
        <v>464</v>
      </c>
      <c r="H261" s="17" t="s">
        <v>464</v>
      </c>
      <c r="I261" s="17" t="s">
        <v>464</v>
      </c>
      <c r="J261" s="28">
        <f>M261+N261</f>
        <v>0</v>
      </c>
      <c r="K261" s="28"/>
      <c r="L261" s="28"/>
      <c r="M261" s="28">
        <f>$Q$258*P261</f>
        <v>0</v>
      </c>
      <c r="N261" s="28">
        <f>$R$258*P261</f>
        <v>0</v>
      </c>
      <c r="O261" s="15">
        <v>1</v>
      </c>
      <c r="P261" s="24">
        <v>0.1</v>
      </c>
    </row>
    <row r="262" spans="1:20" ht="26.25" thickBot="1">
      <c r="A262" s="127" t="s">
        <v>497</v>
      </c>
      <c r="B262" s="14" t="s">
        <v>164</v>
      </c>
      <c r="C262" s="15"/>
      <c r="D262" s="14"/>
      <c r="E262" s="14"/>
      <c r="F262" s="17" t="s">
        <v>464</v>
      </c>
      <c r="G262" s="17" t="s">
        <v>464</v>
      </c>
      <c r="H262" s="17" t="s">
        <v>464</v>
      </c>
      <c r="I262" s="17" t="s">
        <v>464</v>
      </c>
      <c r="J262" s="28"/>
      <c r="K262" s="28"/>
      <c r="L262" s="28"/>
      <c r="M262" s="28"/>
      <c r="N262" s="28"/>
      <c r="O262" s="15"/>
      <c r="P262" s="24">
        <v>0.1</v>
      </c>
    </row>
    <row r="263" spans="1:20" ht="26.25" thickBot="1">
      <c r="A263" s="127" t="s">
        <v>498</v>
      </c>
      <c r="B263" s="14" t="s">
        <v>164</v>
      </c>
      <c r="C263" s="15"/>
      <c r="D263" s="14"/>
      <c r="E263" s="14"/>
      <c r="F263" s="17" t="s">
        <v>464</v>
      </c>
      <c r="G263" s="17" t="s">
        <v>464</v>
      </c>
      <c r="H263" s="17" t="s">
        <v>464</v>
      </c>
      <c r="I263" s="17" t="s">
        <v>464</v>
      </c>
      <c r="J263" s="28"/>
      <c r="K263" s="28"/>
      <c r="L263" s="28"/>
      <c r="M263" s="28"/>
      <c r="N263" s="28"/>
      <c r="O263" s="15"/>
      <c r="P263" s="24">
        <v>0.1</v>
      </c>
    </row>
    <row r="264" spans="1:20" ht="26.25" thickBot="1">
      <c r="A264" s="127" t="s">
        <v>499</v>
      </c>
      <c r="B264" s="14" t="s">
        <v>164</v>
      </c>
      <c r="C264" s="15"/>
      <c r="D264" s="14"/>
      <c r="E264" s="14"/>
      <c r="F264" s="17" t="s">
        <v>464</v>
      </c>
      <c r="G264" s="17" t="s">
        <v>464</v>
      </c>
      <c r="H264" s="17" t="s">
        <v>464</v>
      </c>
      <c r="I264" s="17" t="s">
        <v>464</v>
      </c>
      <c r="J264" s="28"/>
      <c r="K264" s="28"/>
      <c r="L264" s="28"/>
      <c r="M264" s="28"/>
      <c r="N264" s="28"/>
      <c r="O264" s="15"/>
      <c r="P264" s="24">
        <v>0.1</v>
      </c>
    </row>
    <row r="265" spans="1:20" ht="26.25" thickBot="1">
      <c r="A265" s="127" t="s">
        <v>500</v>
      </c>
      <c r="B265" s="14" t="s">
        <v>164</v>
      </c>
      <c r="C265" s="15"/>
      <c r="D265" s="14"/>
      <c r="E265" s="14"/>
      <c r="F265" s="17" t="s">
        <v>464</v>
      </c>
      <c r="G265" s="17" t="s">
        <v>464</v>
      </c>
      <c r="H265" s="17" t="s">
        <v>464</v>
      </c>
      <c r="I265" s="17" t="s">
        <v>464</v>
      </c>
      <c r="J265" s="28"/>
      <c r="K265" s="28"/>
      <c r="L265" s="28"/>
      <c r="M265" s="28"/>
      <c r="N265" s="28"/>
      <c r="O265" s="15"/>
      <c r="P265" s="24">
        <v>0.1</v>
      </c>
    </row>
    <row r="266" spans="1:20" ht="26.25" thickBot="1">
      <c r="A266" s="127" t="s">
        <v>501</v>
      </c>
      <c r="B266" s="14" t="s">
        <v>164</v>
      </c>
      <c r="C266" s="15"/>
      <c r="D266" s="14"/>
      <c r="E266" s="14"/>
      <c r="F266" s="17" t="s">
        <v>464</v>
      </c>
      <c r="G266" s="17" t="s">
        <v>464</v>
      </c>
      <c r="H266" s="17" t="s">
        <v>464</v>
      </c>
      <c r="I266" s="17" t="s">
        <v>464</v>
      </c>
      <c r="J266" s="28"/>
      <c r="K266" s="28"/>
      <c r="L266" s="28"/>
      <c r="M266" s="28"/>
      <c r="N266" s="28"/>
      <c r="O266" s="15"/>
      <c r="P266" s="24">
        <v>0.1</v>
      </c>
    </row>
    <row r="267" spans="1:20" ht="26.25" thickBot="1">
      <c r="A267" s="127" t="s">
        <v>502</v>
      </c>
      <c r="B267" s="14" t="s">
        <v>164</v>
      </c>
      <c r="C267" s="15"/>
      <c r="D267" s="14"/>
      <c r="E267" s="14"/>
      <c r="F267" s="17" t="s">
        <v>464</v>
      </c>
      <c r="G267" s="17" t="s">
        <v>464</v>
      </c>
      <c r="H267" s="17" t="s">
        <v>464</v>
      </c>
      <c r="I267" s="17" t="s">
        <v>464</v>
      </c>
      <c r="J267" s="28"/>
      <c r="K267" s="28"/>
      <c r="L267" s="28"/>
      <c r="M267" s="28"/>
      <c r="N267" s="28"/>
      <c r="O267" s="15"/>
      <c r="P267" s="24">
        <v>0.1</v>
      </c>
    </row>
    <row r="268" spans="1:20" ht="51.75" thickBot="1">
      <c r="A268" s="13" t="s">
        <v>167</v>
      </c>
      <c r="B268" s="14" t="s">
        <v>168</v>
      </c>
      <c r="C268" s="15" t="s">
        <v>169</v>
      </c>
      <c r="D268" s="14" t="s">
        <v>166</v>
      </c>
      <c r="E268" s="14" t="s">
        <v>98</v>
      </c>
      <c r="F268" s="17" t="s">
        <v>464</v>
      </c>
      <c r="G268" s="17" t="s">
        <v>464</v>
      </c>
      <c r="H268" s="17" t="s">
        <v>464</v>
      </c>
      <c r="I268" s="17" t="s">
        <v>464</v>
      </c>
      <c r="J268" s="28">
        <f t="shared" ref="J268:J270" si="55">M268+N268</f>
        <v>0</v>
      </c>
      <c r="K268" s="28"/>
      <c r="L268" s="28"/>
      <c r="M268" s="28">
        <f t="shared" ref="M268:M270" si="56">$Q$258*P268</f>
        <v>0</v>
      </c>
      <c r="N268" s="28">
        <f t="shared" ref="N268:N270" si="57">$R$258*P268</f>
        <v>0</v>
      </c>
      <c r="O268" s="15">
        <v>1</v>
      </c>
      <c r="P268" s="24">
        <v>0.1</v>
      </c>
    </row>
    <row r="269" spans="1:20" ht="26.25" thickBot="1">
      <c r="A269" s="13" t="s">
        <v>170</v>
      </c>
      <c r="B269" s="14" t="s">
        <v>171</v>
      </c>
      <c r="C269" s="15" t="s">
        <v>172</v>
      </c>
      <c r="D269" s="14" t="s">
        <v>166</v>
      </c>
      <c r="E269" s="14" t="s">
        <v>98</v>
      </c>
      <c r="F269" s="17" t="s">
        <v>464</v>
      </c>
      <c r="G269" s="17" t="s">
        <v>464</v>
      </c>
      <c r="H269" s="17" t="s">
        <v>464</v>
      </c>
      <c r="I269" s="17" t="s">
        <v>464</v>
      </c>
      <c r="J269" s="28">
        <f t="shared" si="55"/>
        <v>0</v>
      </c>
      <c r="K269" s="28"/>
      <c r="L269" s="28"/>
      <c r="M269" s="28">
        <f t="shared" si="56"/>
        <v>0</v>
      </c>
      <c r="N269" s="28">
        <f t="shared" si="57"/>
        <v>0</v>
      </c>
      <c r="O269" s="15">
        <v>1</v>
      </c>
      <c r="P269" s="24">
        <v>0.1</v>
      </c>
    </row>
    <row r="270" spans="1:20" ht="26.25" thickBot="1">
      <c r="A270" s="13" t="s">
        <v>173</v>
      </c>
      <c r="B270" s="14" t="s">
        <v>171</v>
      </c>
      <c r="C270" s="15" t="s">
        <v>174</v>
      </c>
      <c r="D270" s="14" t="s">
        <v>166</v>
      </c>
      <c r="E270" s="14" t="s">
        <v>28</v>
      </c>
      <c r="F270" s="17" t="s">
        <v>464</v>
      </c>
      <c r="G270" s="17" t="s">
        <v>464</v>
      </c>
      <c r="H270" s="17" t="s">
        <v>464</v>
      </c>
      <c r="I270" s="17" t="s">
        <v>464</v>
      </c>
      <c r="J270" s="28">
        <f t="shared" si="55"/>
        <v>0</v>
      </c>
      <c r="K270" s="28"/>
      <c r="L270" s="28"/>
      <c r="M270" s="28">
        <f t="shared" si="56"/>
        <v>0</v>
      </c>
      <c r="N270" s="28">
        <f t="shared" si="57"/>
        <v>0</v>
      </c>
      <c r="O270" s="15">
        <v>1</v>
      </c>
      <c r="P270" s="24">
        <v>0.1</v>
      </c>
    </row>
    <row r="271" spans="1:20" ht="19.5" thickBot="1">
      <c r="A271" s="85" t="s">
        <v>175</v>
      </c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112"/>
      <c r="P271" s="25">
        <v>0.08</v>
      </c>
    </row>
    <row r="272" spans="1:20" ht="19.5" thickBot="1">
      <c r="A272" s="87" t="s">
        <v>176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110"/>
      <c r="P272" s="25">
        <v>0.5</v>
      </c>
      <c r="Q272" s="2"/>
      <c r="R272" s="2"/>
      <c r="S272" s="5"/>
      <c r="T272" s="6"/>
    </row>
    <row r="273" spans="1:18" ht="19.5" thickBot="1">
      <c r="A273" s="89" t="s">
        <v>177</v>
      </c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102"/>
      <c r="P273" s="22">
        <v>1</v>
      </c>
      <c r="Q273" s="2"/>
      <c r="R273" s="2"/>
    </row>
    <row r="274" spans="1:18" ht="19.5" thickBot="1">
      <c r="A274" s="91" t="s">
        <v>36</v>
      </c>
      <c r="B274" s="93" t="s">
        <v>37</v>
      </c>
      <c r="C274" s="93" t="s">
        <v>38</v>
      </c>
      <c r="D274" s="93" t="s">
        <v>39</v>
      </c>
      <c r="E274" s="93" t="s">
        <v>40</v>
      </c>
      <c r="F274" s="91" t="s">
        <v>41</v>
      </c>
      <c r="G274" s="91" t="s">
        <v>42</v>
      </c>
      <c r="H274" s="91" t="s">
        <v>43</v>
      </c>
      <c r="I274" s="95" t="s">
        <v>44</v>
      </c>
      <c r="J274" s="106" t="s">
        <v>456</v>
      </c>
      <c r="K274" s="106"/>
      <c r="L274" s="103" t="s">
        <v>257</v>
      </c>
      <c r="M274" s="104"/>
      <c r="N274" s="105"/>
      <c r="O274" s="93" t="s">
        <v>45</v>
      </c>
      <c r="P274" s="100" t="s">
        <v>71</v>
      </c>
    </row>
    <row r="275" spans="1:18" ht="19.5" thickBot="1">
      <c r="A275" s="92"/>
      <c r="B275" s="94"/>
      <c r="C275" s="94"/>
      <c r="D275" s="94"/>
      <c r="E275" s="94"/>
      <c r="F275" s="92"/>
      <c r="G275" s="92"/>
      <c r="H275" s="92"/>
      <c r="I275" s="96"/>
      <c r="J275" s="11" t="s">
        <v>46</v>
      </c>
      <c r="K275" s="11" t="s">
        <v>47</v>
      </c>
      <c r="L275" s="11" t="s">
        <v>258</v>
      </c>
      <c r="M275" s="11" t="s">
        <v>0</v>
      </c>
      <c r="N275" s="11" t="s">
        <v>11</v>
      </c>
      <c r="O275" s="94"/>
      <c r="P275" s="101"/>
    </row>
    <row r="276" spans="1:18" ht="39" thickBot="1">
      <c r="A276" s="13" t="s">
        <v>178</v>
      </c>
      <c r="B276" s="14" t="s">
        <v>179</v>
      </c>
      <c r="C276" s="15" t="s">
        <v>180</v>
      </c>
      <c r="D276" s="14" t="s">
        <v>181</v>
      </c>
      <c r="E276" s="14" t="s">
        <v>28</v>
      </c>
      <c r="F276" s="17"/>
      <c r="G276" s="17"/>
      <c r="H276" s="17" t="s">
        <v>464</v>
      </c>
      <c r="I276" s="17" t="s">
        <v>464</v>
      </c>
      <c r="J276" s="28">
        <f>L276+M276+N276</f>
        <v>910000</v>
      </c>
      <c r="K276" s="28"/>
      <c r="L276" s="28">
        <f>260000*3.5</f>
        <v>910000</v>
      </c>
      <c r="M276" s="28">
        <f>$Q$273*P276</f>
        <v>0</v>
      </c>
      <c r="N276" s="28">
        <f>$R$273*P276</f>
        <v>0</v>
      </c>
      <c r="O276" s="15">
        <v>2</v>
      </c>
      <c r="P276" s="24">
        <v>0.4</v>
      </c>
    </row>
    <row r="277" spans="1:18" ht="39" thickBot="1">
      <c r="A277" s="13" t="s">
        <v>473</v>
      </c>
      <c r="B277" s="14" t="s">
        <v>195</v>
      </c>
      <c r="C277" s="15" t="s">
        <v>481</v>
      </c>
      <c r="D277" s="14" t="s">
        <v>482</v>
      </c>
      <c r="E277" s="14" t="s">
        <v>28</v>
      </c>
      <c r="F277" s="17"/>
      <c r="G277" s="17" t="s">
        <v>464</v>
      </c>
      <c r="H277" s="17" t="s">
        <v>464</v>
      </c>
      <c r="I277" s="17"/>
      <c r="J277" s="28">
        <f>L277+M277+N277</f>
        <v>245000</v>
      </c>
      <c r="K277" s="28"/>
      <c r="L277" s="28">
        <f>70000*3.5</f>
        <v>245000</v>
      </c>
      <c r="M277" s="28">
        <f t="shared" ref="M277:M278" si="58">$Q$273*P277</f>
        <v>0</v>
      </c>
      <c r="N277" s="28">
        <f t="shared" ref="N277:N278" si="59">$R$273*P277</f>
        <v>0</v>
      </c>
      <c r="O277" s="15">
        <v>1</v>
      </c>
      <c r="P277" s="24">
        <v>0.4</v>
      </c>
    </row>
    <row r="278" spans="1:18" ht="39" thickBot="1">
      <c r="A278" s="26" t="s">
        <v>182</v>
      </c>
      <c r="B278" s="14" t="s">
        <v>183</v>
      </c>
      <c r="C278" s="15" t="s">
        <v>184</v>
      </c>
      <c r="D278" s="14" t="s">
        <v>181</v>
      </c>
      <c r="E278" s="14" t="s">
        <v>28</v>
      </c>
      <c r="F278" s="17"/>
      <c r="G278" s="17" t="s">
        <v>464</v>
      </c>
      <c r="H278" s="17" t="s">
        <v>464</v>
      </c>
      <c r="I278" s="17"/>
      <c r="J278" s="28">
        <f>M278+N278</f>
        <v>0</v>
      </c>
      <c r="K278" s="28"/>
      <c r="L278" s="28"/>
      <c r="M278" s="28">
        <f t="shared" si="58"/>
        <v>0</v>
      </c>
      <c r="N278" s="28">
        <f t="shared" si="59"/>
        <v>0</v>
      </c>
      <c r="O278" s="15">
        <v>1</v>
      </c>
      <c r="P278" s="24">
        <v>0.2</v>
      </c>
    </row>
    <row r="279" spans="1:18" ht="19.5" thickBot="1">
      <c r="A279" s="87" t="s">
        <v>185</v>
      </c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110"/>
      <c r="P279" s="25">
        <v>0.5</v>
      </c>
    </row>
    <row r="280" spans="1:18" ht="19.5" thickBot="1">
      <c r="A280" s="89" t="s">
        <v>186</v>
      </c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102"/>
      <c r="P280" s="22">
        <v>0.4</v>
      </c>
    </row>
    <row r="281" spans="1:18" ht="19.5" thickBot="1">
      <c r="A281" s="91" t="s">
        <v>36</v>
      </c>
      <c r="B281" s="93" t="s">
        <v>37</v>
      </c>
      <c r="C281" s="93" t="s">
        <v>38</v>
      </c>
      <c r="D281" s="93" t="s">
        <v>39</v>
      </c>
      <c r="E281" s="93" t="s">
        <v>40</v>
      </c>
      <c r="F281" s="91" t="s">
        <v>41</v>
      </c>
      <c r="G281" s="91" t="s">
        <v>42</v>
      </c>
      <c r="H281" s="91" t="s">
        <v>43</v>
      </c>
      <c r="I281" s="95" t="s">
        <v>44</v>
      </c>
      <c r="J281" s="106" t="s">
        <v>456</v>
      </c>
      <c r="K281" s="106"/>
      <c r="L281" s="103" t="s">
        <v>257</v>
      </c>
      <c r="M281" s="104"/>
      <c r="N281" s="105"/>
      <c r="O281" s="93" t="s">
        <v>45</v>
      </c>
      <c r="P281" s="100" t="s">
        <v>71</v>
      </c>
    </row>
    <row r="282" spans="1:18" ht="19.5" thickBot="1">
      <c r="A282" s="92"/>
      <c r="B282" s="94"/>
      <c r="C282" s="94"/>
      <c r="D282" s="94"/>
      <c r="E282" s="94"/>
      <c r="F282" s="92"/>
      <c r="G282" s="92"/>
      <c r="H282" s="92"/>
      <c r="I282" s="96"/>
      <c r="J282" s="11" t="s">
        <v>46</v>
      </c>
      <c r="K282" s="11" t="s">
        <v>47</v>
      </c>
      <c r="L282" s="11" t="s">
        <v>258</v>
      </c>
      <c r="M282" s="11" t="s">
        <v>0</v>
      </c>
      <c r="N282" s="11" t="s">
        <v>11</v>
      </c>
      <c r="O282" s="94"/>
      <c r="P282" s="101"/>
    </row>
    <row r="283" spans="1:18" ht="51.75" thickBot="1">
      <c r="A283" s="13" t="s">
        <v>187</v>
      </c>
      <c r="B283" s="14" t="s">
        <v>90</v>
      </c>
      <c r="C283" s="15" t="s">
        <v>188</v>
      </c>
      <c r="D283" s="14" t="s">
        <v>181</v>
      </c>
      <c r="E283" s="14" t="s">
        <v>28</v>
      </c>
      <c r="F283" s="17"/>
      <c r="G283" s="17"/>
      <c r="H283" s="17" t="s">
        <v>464</v>
      </c>
      <c r="I283" s="17" t="s">
        <v>464</v>
      </c>
      <c r="J283" s="28">
        <f>L283+M283+N283</f>
        <v>1355178.0919999999</v>
      </c>
      <c r="K283" s="28"/>
      <c r="L283" s="28">
        <f>350000*3.5</f>
        <v>1225000</v>
      </c>
      <c r="M283" s="28">
        <v>508</v>
      </c>
      <c r="N283" s="28">
        <v>129670.092</v>
      </c>
      <c r="O283" s="15">
        <v>2</v>
      </c>
      <c r="P283" s="24">
        <v>1</v>
      </c>
    </row>
    <row r="284" spans="1:18" ht="19.5" thickBot="1">
      <c r="A284" s="89" t="s">
        <v>189</v>
      </c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102"/>
      <c r="P284" s="22">
        <v>0.35</v>
      </c>
    </row>
    <row r="285" spans="1:18" ht="19.5" customHeight="1" thickBot="1">
      <c r="A285" s="91" t="s">
        <v>36</v>
      </c>
      <c r="B285" s="93" t="s">
        <v>37</v>
      </c>
      <c r="C285" s="93" t="s">
        <v>38</v>
      </c>
      <c r="D285" s="93" t="s">
        <v>39</v>
      </c>
      <c r="E285" s="93" t="s">
        <v>40</v>
      </c>
      <c r="F285" s="91" t="s">
        <v>41</v>
      </c>
      <c r="G285" s="91" t="s">
        <v>42</v>
      </c>
      <c r="H285" s="91" t="s">
        <v>43</v>
      </c>
      <c r="I285" s="95" t="s">
        <v>44</v>
      </c>
      <c r="J285" s="106" t="s">
        <v>456</v>
      </c>
      <c r="K285" s="106"/>
      <c r="L285" s="103" t="s">
        <v>257</v>
      </c>
      <c r="M285" s="104"/>
      <c r="N285" s="105"/>
      <c r="O285" s="93" t="s">
        <v>45</v>
      </c>
      <c r="P285" s="100" t="s">
        <v>71</v>
      </c>
    </row>
    <row r="286" spans="1:18" ht="19.5" thickBot="1">
      <c r="A286" s="92"/>
      <c r="B286" s="94"/>
      <c r="C286" s="94"/>
      <c r="D286" s="94"/>
      <c r="E286" s="94"/>
      <c r="F286" s="92"/>
      <c r="G286" s="92"/>
      <c r="H286" s="92"/>
      <c r="I286" s="96"/>
      <c r="J286" s="11" t="s">
        <v>46</v>
      </c>
      <c r="K286" s="11" t="s">
        <v>47</v>
      </c>
      <c r="L286" s="11" t="s">
        <v>258</v>
      </c>
      <c r="M286" s="11" t="s">
        <v>0</v>
      </c>
      <c r="N286" s="11" t="s">
        <v>11</v>
      </c>
      <c r="O286" s="94"/>
      <c r="P286" s="101"/>
    </row>
    <row r="287" spans="1:18" ht="26.25" thickBot="1">
      <c r="A287" s="13" t="s">
        <v>190</v>
      </c>
      <c r="B287" s="14" t="s">
        <v>191</v>
      </c>
      <c r="C287" s="15" t="s">
        <v>192</v>
      </c>
      <c r="D287" s="14" t="s">
        <v>181</v>
      </c>
      <c r="E287" s="14" t="s">
        <v>28</v>
      </c>
      <c r="F287" s="17" t="s">
        <v>464</v>
      </c>
      <c r="G287" s="17"/>
      <c r="H287" s="17"/>
      <c r="I287" s="17"/>
      <c r="J287" s="28">
        <f>M287+N287</f>
        <v>0</v>
      </c>
      <c r="K287" s="28"/>
      <c r="L287" s="28"/>
      <c r="M287" s="28">
        <f>$Q$284*P287</f>
        <v>0</v>
      </c>
      <c r="N287" s="28">
        <f>$R$284*P287</f>
        <v>0</v>
      </c>
      <c r="O287" s="15">
        <v>1</v>
      </c>
      <c r="P287" s="24">
        <v>0.1</v>
      </c>
    </row>
    <row r="288" spans="1:18" ht="26.25" thickBot="1">
      <c r="A288" s="13" t="s">
        <v>193</v>
      </c>
      <c r="B288" s="14" t="s">
        <v>191</v>
      </c>
      <c r="C288" s="15" t="s">
        <v>192</v>
      </c>
      <c r="D288" s="14" t="s">
        <v>181</v>
      </c>
      <c r="E288" s="14" t="s">
        <v>28</v>
      </c>
      <c r="F288" s="17"/>
      <c r="G288" s="17" t="s">
        <v>464</v>
      </c>
      <c r="H288" s="17"/>
      <c r="I288" s="17"/>
      <c r="J288" s="28">
        <f t="shared" ref="J288" si="60">M288+N288</f>
        <v>0</v>
      </c>
      <c r="K288" s="28"/>
      <c r="L288" s="28"/>
      <c r="M288" s="28">
        <f t="shared" ref="M288:M289" si="61">$Q$284*P288</f>
        <v>0</v>
      </c>
      <c r="N288" s="28">
        <f t="shared" ref="N288:N289" si="62">$R$284*P288</f>
        <v>0</v>
      </c>
      <c r="O288" s="15">
        <v>1</v>
      </c>
      <c r="P288" s="24">
        <v>0.2</v>
      </c>
    </row>
    <row r="289" spans="1:16" ht="26.25" thickBot="1">
      <c r="A289" s="13" t="s">
        <v>194</v>
      </c>
      <c r="B289" s="14" t="s">
        <v>195</v>
      </c>
      <c r="C289" s="15" t="s">
        <v>192</v>
      </c>
      <c r="D289" s="14" t="s">
        <v>181</v>
      </c>
      <c r="E289" s="14" t="s">
        <v>28</v>
      </c>
      <c r="F289" s="17"/>
      <c r="G289" s="17"/>
      <c r="H289" s="17" t="s">
        <v>464</v>
      </c>
      <c r="I289" s="17"/>
      <c r="J289" s="28">
        <f>L289+M289+N289</f>
        <v>65625</v>
      </c>
      <c r="K289" s="28"/>
      <c r="L289" s="28">
        <f>18750*3.5</f>
        <v>65625</v>
      </c>
      <c r="M289" s="28">
        <f t="shared" si="61"/>
        <v>0</v>
      </c>
      <c r="N289" s="28">
        <f t="shared" si="62"/>
        <v>0</v>
      </c>
      <c r="O289" s="15">
        <v>1</v>
      </c>
      <c r="P289" s="24">
        <v>0.7</v>
      </c>
    </row>
    <row r="290" spans="1:16" ht="19.5" thickBot="1">
      <c r="A290" s="89" t="s">
        <v>196</v>
      </c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102"/>
      <c r="P290" s="22">
        <v>0.25</v>
      </c>
    </row>
    <row r="291" spans="1:16" ht="19.5" thickBot="1">
      <c r="A291" s="91" t="s">
        <v>36</v>
      </c>
      <c r="B291" s="93" t="s">
        <v>37</v>
      </c>
      <c r="C291" s="93" t="s">
        <v>38</v>
      </c>
      <c r="D291" s="93" t="s">
        <v>39</v>
      </c>
      <c r="E291" s="93" t="s">
        <v>40</v>
      </c>
      <c r="F291" s="91" t="s">
        <v>41</v>
      </c>
      <c r="G291" s="91" t="s">
        <v>42</v>
      </c>
      <c r="H291" s="91" t="s">
        <v>43</v>
      </c>
      <c r="I291" s="95" t="s">
        <v>44</v>
      </c>
      <c r="J291" s="106" t="s">
        <v>456</v>
      </c>
      <c r="K291" s="106"/>
      <c r="L291" s="103" t="s">
        <v>257</v>
      </c>
      <c r="M291" s="104"/>
      <c r="N291" s="105"/>
      <c r="O291" s="93" t="s">
        <v>45</v>
      </c>
      <c r="P291" s="100" t="s">
        <v>71</v>
      </c>
    </row>
    <row r="292" spans="1:16" ht="19.5" thickBot="1">
      <c r="A292" s="92"/>
      <c r="B292" s="94"/>
      <c r="C292" s="94"/>
      <c r="D292" s="94"/>
      <c r="E292" s="94"/>
      <c r="F292" s="92"/>
      <c r="G292" s="92"/>
      <c r="H292" s="92"/>
      <c r="I292" s="96"/>
      <c r="J292" s="11" t="s">
        <v>46</v>
      </c>
      <c r="K292" s="11" t="s">
        <v>47</v>
      </c>
      <c r="L292" s="11" t="s">
        <v>258</v>
      </c>
      <c r="M292" s="11" t="s">
        <v>0</v>
      </c>
      <c r="N292" s="11" t="s">
        <v>11</v>
      </c>
      <c r="O292" s="94"/>
      <c r="P292" s="101"/>
    </row>
    <row r="293" spans="1:16" ht="39" thickBot="1">
      <c r="A293" s="26" t="s">
        <v>190</v>
      </c>
      <c r="B293" s="14" t="s">
        <v>197</v>
      </c>
      <c r="C293" s="15" t="s">
        <v>198</v>
      </c>
      <c r="D293" s="14" t="s">
        <v>181</v>
      </c>
      <c r="E293" s="14" t="s">
        <v>28</v>
      </c>
      <c r="F293" s="17" t="s">
        <v>464</v>
      </c>
      <c r="G293" s="17"/>
      <c r="H293" s="17"/>
      <c r="I293" s="17"/>
      <c r="J293" s="28">
        <f>M293+N293</f>
        <v>0</v>
      </c>
      <c r="K293" s="28"/>
      <c r="L293" s="28"/>
      <c r="M293" s="28">
        <f>$Q$290*P293</f>
        <v>0</v>
      </c>
      <c r="N293" s="28">
        <f>$R$290*P293</f>
        <v>0</v>
      </c>
      <c r="O293" s="15">
        <v>1</v>
      </c>
      <c r="P293" s="24">
        <v>0.2</v>
      </c>
    </row>
    <row r="294" spans="1:16" ht="39" thickBot="1">
      <c r="A294" s="13" t="s">
        <v>199</v>
      </c>
      <c r="B294" s="27" t="s">
        <v>195</v>
      </c>
      <c r="C294" s="15" t="s">
        <v>198</v>
      </c>
      <c r="D294" s="14" t="s">
        <v>181</v>
      </c>
      <c r="E294" s="14" t="s">
        <v>28</v>
      </c>
      <c r="F294" s="17"/>
      <c r="G294" s="17" t="s">
        <v>464</v>
      </c>
      <c r="H294" s="17"/>
      <c r="I294" s="17"/>
      <c r="J294" s="28">
        <f>M294+N294</f>
        <v>0</v>
      </c>
      <c r="K294" s="28"/>
      <c r="L294" s="28"/>
      <c r="M294" s="28">
        <f>$Q$290*P294</f>
        <v>0</v>
      </c>
      <c r="N294" s="28">
        <f>$R$290*P294</f>
        <v>0</v>
      </c>
      <c r="O294" s="15">
        <v>1</v>
      </c>
      <c r="P294" s="24">
        <v>0.8</v>
      </c>
    </row>
    <row r="295" spans="1:16" ht="19.5" thickBot="1">
      <c r="A295" s="85" t="s">
        <v>200</v>
      </c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112"/>
      <c r="P295" s="25">
        <v>0.12</v>
      </c>
    </row>
    <row r="296" spans="1:16" ht="19.5" thickBot="1">
      <c r="A296" s="87" t="s">
        <v>201</v>
      </c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110"/>
      <c r="P296" s="25">
        <v>0.4</v>
      </c>
    </row>
    <row r="297" spans="1:16" ht="19.5" thickBot="1">
      <c r="A297" s="89" t="s">
        <v>202</v>
      </c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102"/>
      <c r="P297" s="22">
        <v>1</v>
      </c>
    </row>
    <row r="298" spans="1:16" ht="19.5" thickBot="1">
      <c r="A298" s="91" t="s">
        <v>36</v>
      </c>
      <c r="B298" s="93" t="s">
        <v>37</v>
      </c>
      <c r="C298" s="93" t="s">
        <v>38</v>
      </c>
      <c r="D298" s="93" t="s">
        <v>39</v>
      </c>
      <c r="E298" s="93" t="s">
        <v>40</v>
      </c>
      <c r="F298" s="91" t="s">
        <v>41</v>
      </c>
      <c r="G298" s="91" t="s">
        <v>42</v>
      </c>
      <c r="H298" s="91" t="s">
        <v>43</v>
      </c>
      <c r="I298" s="95" t="s">
        <v>44</v>
      </c>
      <c r="J298" s="106" t="s">
        <v>456</v>
      </c>
      <c r="K298" s="106"/>
      <c r="L298" s="103" t="s">
        <v>257</v>
      </c>
      <c r="M298" s="104"/>
      <c r="N298" s="105"/>
      <c r="O298" s="93" t="s">
        <v>45</v>
      </c>
      <c r="P298" s="100" t="s">
        <v>71</v>
      </c>
    </row>
    <row r="299" spans="1:16" ht="19.5" thickBot="1">
      <c r="A299" s="92"/>
      <c r="B299" s="94"/>
      <c r="C299" s="94"/>
      <c r="D299" s="94"/>
      <c r="E299" s="94"/>
      <c r="F299" s="92"/>
      <c r="G299" s="92"/>
      <c r="H299" s="92"/>
      <c r="I299" s="96"/>
      <c r="J299" s="11" t="s">
        <v>46</v>
      </c>
      <c r="K299" s="11" t="s">
        <v>47</v>
      </c>
      <c r="L299" s="11" t="s">
        <v>258</v>
      </c>
      <c r="M299" s="11" t="s">
        <v>0</v>
      </c>
      <c r="N299" s="11" t="s">
        <v>11</v>
      </c>
      <c r="O299" s="94"/>
      <c r="P299" s="101"/>
    </row>
    <row r="300" spans="1:16" ht="39" thickBot="1">
      <c r="A300" s="14" t="s">
        <v>203</v>
      </c>
      <c r="B300" s="14" t="s">
        <v>204</v>
      </c>
      <c r="C300" s="15" t="s">
        <v>205</v>
      </c>
      <c r="D300" s="14" t="s">
        <v>20</v>
      </c>
      <c r="E300" s="14" t="s">
        <v>75</v>
      </c>
      <c r="F300" s="17"/>
      <c r="G300" s="17" t="s">
        <v>464</v>
      </c>
      <c r="H300" s="17" t="s">
        <v>464</v>
      </c>
      <c r="I300" s="17"/>
      <c r="J300" s="28">
        <f>L300+M300+N300</f>
        <v>52500</v>
      </c>
      <c r="K300" s="28"/>
      <c r="L300" s="64">
        <f>15000*3.5</f>
        <v>52500</v>
      </c>
      <c r="M300" s="28">
        <f>$Q$296*P300</f>
        <v>0</v>
      </c>
      <c r="N300" s="28">
        <f>$R$296*P300</f>
        <v>0</v>
      </c>
      <c r="O300" s="15">
        <v>1</v>
      </c>
      <c r="P300" s="24">
        <v>0.2</v>
      </c>
    </row>
    <row r="301" spans="1:16" ht="26.25" thickBot="1">
      <c r="A301" s="13" t="s">
        <v>472</v>
      </c>
      <c r="B301" s="14" t="s">
        <v>195</v>
      </c>
      <c r="C301" s="15" t="s">
        <v>478</v>
      </c>
      <c r="D301" s="14" t="s">
        <v>75</v>
      </c>
      <c r="E301" s="14" t="s">
        <v>81</v>
      </c>
      <c r="F301" s="17"/>
      <c r="G301" s="17"/>
      <c r="H301" s="17" t="s">
        <v>464</v>
      </c>
      <c r="I301" s="17" t="s">
        <v>464</v>
      </c>
      <c r="J301" s="28">
        <f>L301+M301+N301</f>
        <v>185500</v>
      </c>
      <c r="K301" s="28"/>
      <c r="L301" s="28">
        <f>53000*3.5</f>
        <v>185500</v>
      </c>
      <c r="M301" s="28">
        <f t="shared" ref="M301:M304" si="63">$Q$296*P301</f>
        <v>0</v>
      </c>
      <c r="N301" s="28">
        <f t="shared" ref="N301:N304" si="64">$R$296*P301</f>
        <v>0</v>
      </c>
      <c r="O301" s="15">
        <v>1</v>
      </c>
      <c r="P301" s="24">
        <v>0.15</v>
      </c>
    </row>
    <row r="302" spans="1:16" ht="22.5" thickBot="1">
      <c r="A302" s="14" t="s">
        <v>462</v>
      </c>
      <c r="B302" s="14" t="s">
        <v>195</v>
      </c>
      <c r="C302" s="15" t="s">
        <v>463</v>
      </c>
      <c r="D302" s="14" t="s">
        <v>20</v>
      </c>
      <c r="E302" s="14" t="s">
        <v>28</v>
      </c>
      <c r="F302" s="17"/>
      <c r="G302" s="17"/>
      <c r="H302" s="17" t="s">
        <v>464</v>
      </c>
      <c r="I302" s="17" t="s">
        <v>464</v>
      </c>
      <c r="J302" s="28">
        <f>L302+M302+N302</f>
        <v>2334500</v>
      </c>
      <c r="K302" s="28"/>
      <c r="L302" s="68">
        <f>667000*3.5</f>
        <v>2334500</v>
      </c>
      <c r="M302" s="28">
        <f t="shared" si="63"/>
        <v>0</v>
      </c>
      <c r="N302" s="28">
        <f t="shared" si="64"/>
        <v>0</v>
      </c>
      <c r="O302" s="15">
        <v>1</v>
      </c>
      <c r="P302" s="24">
        <v>0.2</v>
      </c>
    </row>
    <row r="303" spans="1:16" ht="39" thickBot="1">
      <c r="A303" s="14" t="s">
        <v>457</v>
      </c>
      <c r="B303" s="14" t="s">
        <v>204</v>
      </c>
      <c r="C303" s="15" t="s">
        <v>458</v>
      </c>
      <c r="D303" s="14" t="s">
        <v>242</v>
      </c>
      <c r="E303" s="14" t="s">
        <v>28</v>
      </c>
      <c r="F303" s="17"/>
      <c r="G303" s="17" t="s">
        <v>464</v>
      </c>
      <c r="H303" s="17" t="s">
        <v>464</v>
      </c>
      <c r="I303" s="17"/>
      <c r="J303" s="28">
        <f>L303+M303+N303</f>
        <v>35000</v>
      </c>
      <c r="K303" s="28"/>
      <c r="L303" s="28">
        <f>10000*3.5</f>
        <v>35000</v>
      </c>
      <c r="M303" s="28">
        <f t="shared" si="63"/>
        <v>0</v>
      </c>
      <c r="N303" s="28">
        <f t="shared" si="64"/>
        <v>0</v>
      </c>
      <c r="O303" s="15">
        <v>1</v>
      </c>
      <c r="P303" s="24">
        <v>0.2</v>
      </c>
    </row>
    <row r="304" spans="1:16" ht="26.25" thickBot="1">
      <c r="A304" s="14" t="s">
        <v>470</v>
      </c>
      <c r="B304" s="14" t="s">
        <v>204</v>
      </c>
      <c r="C304" s="15" t="s">
        <v>471</v>
      </c>
      <c r="D304" s="14" t="s">
        <v>81</v>
      </c>
      <c r="E304" s="14" t="s">
        <v>214</v>
      </c>
      <c r="F304" s="17"/>
      <c r="G304" s="17" t="s">
        <v>464</v>
      </c>
      <c r="H304" s="17" t="s">
        <v>464</v>
      </c>
      <c r="I304" s="17"/>
      <c r="J304" s="28">
        <f>L304+M304+N304</f>
        <v>175000</v>
      </c>
      <c r="K304" s="28"/>
      <c r="L304" s="28">
        <f>50000*3.5</f>
        <v>175000</v>
      </c>
      <c r="M304" s="28">
        <f t="shared" si="63"/>
        <v>0</v>
      </c>
      <c r="N304" s="28">
        <f t="shared" si="64"/>
        <v>0</v>
      </c>
      <c r="O304" s="15">
        <v>1</v>
      </c>
      <c r="P304" s="24">
        <v>0.25</v>
      </c>
    </row>
    <row r="305" spans="1:16" ht="19.5" thickBot="1">
      <c r="A305" s="87" t="s">
        <v>206</v>
      </c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110"/>
      <c r="P305" s="25">
        <v>0.3</v>
      </c>
    </row>
    <row r="306" spans="1:16" ht="19.5" thickBot="1">
      <c r="A306" s="89" t="s">
        <v>207</v>
      </c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102"/>
      <c r="P306" s="22">
        <v>1</v>
      </c>
    </row>
    <row r="307" spans="1:16" ht="19.5" thickBot="1">
      <c r="A307" s="91" t="s">
        <v>36</v>
      </c>
      <c r="B307" s="93" t="s">
        <v>37</v>
      </c>
      <c r="C307" s="93" t="s">
        <v>38</v>
      </c>
      <c r="D307" s="93" t="s">
        <v>39</v>
      </c>
      <c r="E307" s="93" t="s">
        <v>40</v>
      </c>
      <c r="F307" s="91" t="s">
        <v>41</v>
      </c>
      <c r="G307" s="91" t="s">
        <v>42</v>
      </c>
      <c r="H307" s="91" t="s">
        <v>43</v>
      </c>
      <c r="I307" s="95" t="s">
        <v>44</v>
      </c>
      <c r="J307" s="106" t="s">
        <v>456</v>
      </c>
      <c r="K307" s="106"/>
      <c r="L307" s="103" t="s">
        <v>257</v>
      </c>
      <c r="M307" s="104"/>
      <c r="N307" s="105"/>
      <c r="O307" s="93" t="s">
        <v>45</v>
      </c>
      <c r="P307" s="100" t="s">
        <v>71</v>
      </c>
    </row>
    <row r="308" spans="1:16" ht="19.5" thickBot="1">
      <c r="A308" s="92"/>
      <c r="B308" s="94"/>
      <c r="C308" s="94"/>
      <c r="D308" s="94"/>
      <c r="E308" s="94"/>
      <c r="F308" s="92"/>
      <c r="G308" s="92"/>
      <c r="H308" s="92"/>
      <c r="I308" s="96"/>
      <c r="J308" s="11" t="s">
        <v>46</v>
      </c>
      <c r="K308" s="11" t="s">
        <v>47</v>
      </c>
      <c r="L308" s="11" t="s">
        <v>258</v>
      </c>
      <c r="M308" s="11" t="s">
        <v>0</v>
      </c>
      <c r="N308" s="11" t="s">
        <v>11</v>
      </c>
      <c r="O308" s="94"/>
      <c r="P308" s="101"/>
    </row>
    <row r="309" spans="1:16" ht="39" thickBot="1">
      <c r="A309" s="29" t="s">
        <v>208</v>
      </c>
      <c r="B309" s="14" t="s">
        <v>209</v>
      </c>
      <c r="C309" s="15" t="s">
        <v>210</v>
      </c>
      <c r="D309" s="14" t="s">
        <v>28</v>
      </c>
      <c r="E309" s="14" t="s">
        <v>98</v>
      </c>
      <c r="F309" s="17"/>
      <c r="G309" s="17" t="s">
        <v>464</v>
      </c>
      <c r="H309" s="17" t="s">
        <v>464</v>
      </c>
      <c r="I309" s="17"/>
      <c r="J309" s="28">
        <f>L309+M309+N309</f>
        <v>1050000</v>
      </c>
      <c r="K309" s="28"/>
      <c r="L309" s="28">
        <f>300000*3.5</f>
        <v>1050000</v>
      </c>
      <c r="M309" s="28">
        <f>$Q$305*P309</f>
        <v>0</v>
      </c>
      <c r="N309" s="28">
        <f>$R$305*P309</f>
        <v>0</v>
      </c>
      <c r="O309" s="15">
        <v>1</v>
      </c>
      <c r="P309" s="24">
        <v>0.4</v>
      </c>
    </row>
    <row r="310" spans="1:16" ht="51.75" thickBot="1">
      <c r="A310" s="29" t="s">
        <v>211</v>
      </c>
      <c r="B310" s="14" t="s">
        <v>212</v>
      </c>
      <c r="C310" s="15" t="s">
        <v>213</v>
      </c>
      <c r="D310" s="14" t="s">
        <v>28</v>
      </c>
      <c r="E310" s="14" t="s">
        <v>214</v>
      </c>
      <c r="F310" s="17"/>
      <c r="G310" s="17"/>
      <c r="H310" s="17" t="s">
        <v>464</v>
      </c>
      <c r="I310" s="17" t="s">
        <v>464</v>
      </c>
      <c r="J310" s="28">
        <f>L310+M310+N310</f>
        <v>35000</v>
      </c>
      <c r="K310" s="28"/>
      <c r="L310" s="28">
        <f>10000*3.5</f>
        <v>35000</v>
      </c>
      <c r="M310" s="28">
        <f t="shared" ref="M310:M311" si="65">$Q$305*P310</f>
        <v>0</v>
      </c>
      <c r="N310" s="28">
        <f t="shared" ref="N310:N311" si="66">$R$305*P310</f>
        <v>0</v>
      </c>
      <c r="O310" s="18">
        <v>1</v>
      </c>
      <c r="P310" s="30">
        <v>0.3</v>
      </c>
    </row>
    <row r="311" spans="1:16" ht="26.25" thickBot="1">
      <c r="A311" s="29" t="s">
        <v>215</v>
      </c>
      <c r="B311" s="14" t="s">
        <v>216</v>
      </c>
      <c r="C311" s="15" t="s">
        <v>217</v>
      </c>
      <c r="D311" s="14" t="s">
        <v>166</v>
      </c>
      <c r="E311" s="14" t="s">
        <v>75</v>
      </c>
      <c r="F311" s="17" t="s">
        <v>464</v>
      </c>
      <c r="G311" s="17" t="s">
        <v>464</v>
      </c>
      <c r="H311" s="17"/>
      <c r="I311" s="17"/>
      <c r="J311" s="28">
        <f>L311+M311+N311</f>
        <v>245000</v>
      </c>
      <c r="K311" s="28"/>
      <c r="L311" s="28">
        <f>70000*3.5</f>
        <v>245000</v>
      </c>
      <c r="M311" s="28">
        <f t="shared" si="65"/>
        <v>0</v>
      </c>
      <c r="N311" s="28">
        <f t="shared" si="66"/>
        <v>0</v>
      </c>
      <c r="O311" s="15">
        <v>1</v>
      </c>
      <c r="P311" s="24">
        <v>0.3</v>
      </c>
    </row>
    <row r="312" spans="1:16" ht="19.5" thickBot="1">
      <c r="A312" s="87" t="s">
        <v>218</v>
      </c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110"/>
      <c r="P312" s="25">
        <v>0.3</v>
      </c>
    </row>
    <row r="313" spans="1:16" ht="19.5" thickBot="1">
      <c r="A313" s="89" t="s">
        <v>219</v>
      </c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102"/>
      <c r="P313" s="22">
        <v>0.4</v>
      </c>
    </row>
    <row r="314" spans="1:16" ht="19.5" thickBot="1">
      <c r="A314" s="91" t="s">
        <v>36</v>
      </c>
      <c r="B314" s="93" t="s">
        <v>37</v>
      </c>
      <c r="C314" s="93" t="s">
        <v>38</v>
      </c>
      <c r="D314" s="93" t="s">
        <v>39</v>
      </c>
      <c r="E314" s="93" t="s">
        <v>40</v>
      </c>
      <c r="F314" s="91" t="s">
        <v>41</v>
      </c>
      <c r="G314" s="91" t="s">
        <v>42</v>
      </c>
      <c r="H314" s="91" t="s">
        <v>43</v>
      </c>
      <c r="I314" s="95" t="s">
        <v>44</v>
      </c>
      <c r="J314" s="106" t="s">
        <v>456</v>
      </c>
      <c r="K314" s="106"/>
      <c r="L314" s="103" t="s">
        <v>257</v>
      </c>
      <c r="M314" s="104"/>
      <c r="N314" s="105"/>
      <c r="O314" s="93" t="s">
        <v>45</v>
      </c>
      <c r="P314" s="100" t="s">
        <v>71</v>
      </c>
    </row>
    <row r="315" spans="1:16" ht="19.5" thickBot="1">
      <c r="A315" s="92"/>
      <c r="B315" s="94"/>
      <c r="C315" s="94"/>
      <c r="D315" s="94"/>
      <c r="E315" s="94"/>
      <c r="F315" s="92"/>
      <c r="G315" s="92"/>
      <c r="H315" s="92"/>
      <c r="I315" s="96"/>
      <c r="J315" s="11" t="s">
        <v>46</v>
      </c>
      <c r="K315" s="11" t="s">
        <v>47</v>
      </c>
      <c r="L315" s="11" t="s">
        <v>258</v>
      </c>
      <c r="M315" s="11" t="s">
        <v>0</v>
      </c>
      <c r="N315" s="11" t="s">
        <v>11</v>
      </c>
      <c r="O315" s="94"/>
      <c r="P315" s="101"/>
    </row>
    <row r="316" spans="1:16" ht="77.25" thickBot="1">
      <c r="A316" s="29" t="s">
        <v>220</v>
      </c>
      <c r="B316" s="18" t="s">
        <v>221</v>
      </c>
      <c r="C316" s="18" t="s">
        <v>222</v>
      </c>
      <c r="D316" s="14" t="s">
        <v>28</v>
      </c>
      <c r="E316" s="14" t="s">
        <v>75</v>
      </c>
      <c r="F316" s="19"/>
      <c r="G316" s="19"/>
      <c r="H316" s="19" t="s">
        <v>464</v>
      </c>
      <c r="I316" s="19" t="s">
        <v>464</v>
      </c>
      <c r="J316" s="59">
        <f>L316+M316+N316</f>
        <v>17500</v>
      </c>
      <c r="K316" s="59"/>
      <c r="L316" s="63">
        <f>5000*3.5</f>
        <v>17500</v>
      </c>
      <c r="M316" s="59">
        <f>$Q$312*P316</f>
        <v>0</v>
      </c>
      <c r="N316" s="59">
        <f>$R$312*P316</f>
        <v>0</v>
      </c>
      <c r="O316" s="15">
        <v>1</v>
      </c>
      <c r="P316" s="24">
        <v>0.05</v>
      </c>
    </row>
    <row r="317" spans="1:16" ht="64.5" thickBot="1">
      <c r="A317" s="29" t="s">
        <v>223</v>
      </c>
      <c r="B317" s="27" t="s">
        <v>224</v>
      </c>
      <c r="C317" s="31" t="s">
        <v>225</v>
      </c>
      <c r="D317" s="14" t="s">
        <v>28</v>
      </c>
      <c r="E317" s="14" t="s">
        <v>166</v>
      </c>
      <c r="F317" s="32" t="s">
        <v>464</v>
      </c>
      <c r="G317" s="17" t="s">
        <v>464</v>
      </c>
      <c r="H317" s="17"/>
      <c r="I317" s="17"/>
      <c r="J317" s="63">
        <f>L317+M317+N317</f>
        <v>181156.5</v>
      </c>
      <c r="K317" s="59"/>
      <c r="L317" s="64">
        <f>51759*3.5</f>
        <v>181156.5</v>
      </c>
      <c r="M317" s="59">
        <f>$Q$312*P317</f>
        <v>0</v>
      </c>
      <c r="N317" s="59">
        <f>$R$312*P317</f>
        <v>0</v>
      </c>
      <c r="O317" s="15">
        <v>1</v>
      </c>
      <c r="P317" s="24">
        <v>0.1</v>
      </c>
    </row>
    <row r="318" spans="1:16" ht="26.25" thickBot="1">
      <c r="A318" s="128" t="s">
        <v>511</v>
      </c>
      <c r="B318" s="18" t="s">
        <v>523</v>
      </c>
      <c r="C318" s="75"/>
      <c r="D318" s="14"/>
      <c r="E318" s="14"/>
      <c r="F318" s="76" t="s">
        <v>464</v>
      </c>
      <c r="G318" s="19" t="s">
        <v>464</v>
      </c>
      <c r="H318" s="19" t="s">
        <v>464</v>
      </c>
      <c r="I318" s="19" t="s">
        <v>464</v>
      </c>
      <c r="J318" s="59"/>
      <c r="K318" s="59"/>
      <c r="L318" s="77"/>
      <c r="M318" s="59"/>
      <c r="N318" s="59"/>
      <c r="O318" s="15"/>
      <c r="P318" s="24">
        <v>0.05</v>
      </c>
    </row>
    <row r="319" spans="1:16" ht="39" thickBot="1">
      <c r="A319" s="128" t="s">
        <v>512</v>
      </c>
      <c r="B319" s="18" t="s">
        <v>524</v>
      </c>
      <c r="C319" s="75"/>
      <c r="D319" s="14"/>
      <c r="E319" s="14"/>
      <c r="F319" s="76" t="s">
        <v>464</v>
      </c>
      <c r="G319" s="19" t="s">
        <v>464</v>
      </c>
      <c r="H319" s="19" t="s">
        <v>464</v>
      </c>
      <c r="I319" s="19" t="s">
        <v>464</v>
      </c>
      <c r="J319" s="59"/>
      <c r="K319" s="59"/>
      <c r="L319" s="77"/>
      <c r="M319" s="59"/>
      <c r="N319" s="59"/>
      <c r="O319" s="15"/>
      <c r="P319" s="24">
        <v>0.1</v>
      </c>
    </row>
    <row r="320" spans="1:16" ht="39" thickBot="1">
      <c r="A320" s="128" t="s">
        <v>513</v>
      </c>
      <c r="B320" s="18" t="s">
        <v>524</v>
      </c>
      <c r="C320" s="75"/>
      <c r="D320" s="14"/>
      <c r="E320" s="14"/>
      <c r="F320" s="76" t="s">
        <v>464</v>
      </c>
      <c r="G320" s="19" t="s">
        <v>464</v>
      </c>
      <c r="H320" s="19" t="s">
        <v>464</v>
      </c>
      <c r="I320" s="19" t="s">
        <v>464</v>
      </c>
      <c r="J320" s="59"/>
      <c r="K320" s="59"/>
      <c r="L320" s="77"/>
      <c r="M320" s="59"/>
      <c r="N320" s="59"/>
      <c r="O320" s="15"/>
      <c r="P320" s="24">
        <v>0.05</v>
      </c>
    </row>
    <row r="321" spans="1:16" ht="26.25" thickBot="1">
      <c r="A321" s="128" t="s">
        <v>514</v>
      </c>
      <c r="B321" s="18" t="s">
        <v>525</v>
      </c>
      <c r="C321" s="75"/>
      <c r="D321" s="14"/>
      <c r="E321" s="14"/>
      <c r="F321" s="76" t="s">
        <v>464</v>
      </c>
      <c r="G321" s="19" t="s">
        <v>464</v>
      </c>
      <c r="H321" s="19" t="s">
        <v>464</v>
      </c>
      <c r="I321" s="19" t="s">
        <v>464</v>
      </c>
      <c r="J321" s="59"/>
      <c r="K321" s="59"/>
      <c r="L321" s="77"/>
      <c r="M321" s="59"/>
      <c r="N321" s="59"/>
      <c r="O321" s="15"/>
      <c r="P321" s="24">
        <v>0.1</v>
      </c>
    </row>
    <row r="322" spans="1:16" ht="39" thickBot="1">
      <c r="A322" s="128" t="s">
        <v>515</v>
      </c>
      <c r="B322" s="18" t="s">
        <v>526</v>
      </c>
      <c r="C322" s="75"/>
      <c r="D322" s="14"/>
      <c r="E322" s="14"/>
      <c r="F322" s="76" t="s">
        <v>464</v>
      </c>
      <c r="G322" s="19" t="s">
        <v>464</v>
      </c>
      <c r="H322" s="19" t="s">
        <v>464</v>
      </c>
      <c r="I322" s="19" t="s">
        <v>464</v>
      </c>
      <c r="J322" s="59"/>
      <c r="K322" s="59"/>
      <c r="L322" s="77"/>
      <c r="M322" s="59"/>
      <c r="N322" s="59"/>
      <c r="O322" s="15"/>
      <c r="P322" s="24">
        <v>0.1</v>
      </c>
    </row>
    <row r="323" spans="1:16" ht="39" thickBot="1">
      <c r="A323" s="128" t="s">
        <v>516</v>
      </c>
      <c r="B323" s="18" t="s">
        <v>527</v>
      </c>
      <c r="C323" s="75"/>
      <c r="D323" s="14"/>
      <c r="E323" s="14"/>
      <c r="F323" s="76" t="s">
        <v>464</v>
      </c>
      <c r="G323" s="19" t="s">
        <v>464</v>
      </c>
      <c r="H323" s="19" t="s">
        <v>464</v>
      </c>
      <c r="I323" s="19" t="s">
        <v>464</v>
      </c>
      <c r="J323" s="59"/>
      <c r="K323" s="59"/>
      <c r="L323" s="77"/>
      <c r="M323" s="59"/>
      <c r="N323" s="59"/>
      <c r="O323" s="15"/>
      <c r="P323" s="24">
        <v>0.05</v>
      </c>
    </row>
    <row r="324" spans="1:16" ht="90" thickBot="1">
      <c r="A324" s="128" t="s">
        <v>517</v>
      </c>
      <c r="B324" s="18" t="s">
        <v>528</v>
      </c>
      <c r="C324" s="75"/>
      <c r="D324" s="14"/>
      <c r="E324" s="14"/>
      <c r="F324" s="76" t="s">
        <v>464</v>
      </c>
      <c r="G324" s="19" t="s">
        <v>464</v>
      </c>
      <c r="H324" s="19" t="s">
        <v>464</v>
      </c>
      <c r="I324" s="19" t="s">
        <v>464</v>
      </c>
      <c r="J324" s="59"/>
      <c r="K324" s="59"/>
      <c r="L324" s="77"/>
      <c r="M324" s="59"/>
      <c r="N324" s="59"/>
      <c r="O324" s="15"/>
      <c r="P324" s="24">
        <v>0.1</v>
      </c>
    </row>
    <row r="325" spans="1:16" ht="39" thickBot="1">
      <c r="A325" s="128" t="s">
        <v>518</v>
      </c>
      <c r="B325" s="18" t="s">
        <v>529</v>
      </c>
      <c r="C325" s="75"/>
      <c r="D325" s="14"/>
      <c r="E325" s="14"/>
      <c r="F325" s="76" t="s">
        <v>464</v>
      </c>
      <c r="G325" s="19" t="s">
        <v>464</v>
      </c>
      <c r="H325" s="19" t="s">
        <v>464</v>
      </c>
      <c r="I325" s="19" t="s">
        <v>464</v>
      </c>
      <c r="J325" s="59"/>
      <c r="K325" s="59"/>
      <c r="L325" s="77"/>
      <c r="M325" s="59"/>
      <c r="N325" s="59"/>
      <c r="O325" s="15"/>
      <c r="P325" s="24">
        <v>0.1</v>
      </c>
    </row>
    <row r="326" spans="1:16" ht="39" thickBot="1">
      <c r="A326" s="128" t="s">
        <v>519</v>
      </c>
      <c r="B326" s="78" t="s">
        <v>530</v>
      </c>
      <c r="C326" s="79"/>
      <c r="D326" s="72"/>
      <c r="E326" s="72"/>
      <c r="F326" s="76" t="s">
        <v>464</v>
      </c>
      <c r="G326" s="19" t="s">
        <v>464</v>
      </c>
      <c r="H326" s="19" t="s">
        <v>464</v>
      </c>
      <c r="I326" s="19" t="s">
        <v>464</v>
      </c>
      <c r="J326" s="80"/>
      <c r="K326" s="80"/>
      <c r="L326" s="77"/>
      <c r="M326" s="80"/>
      <c r="N326" s="80"/>
      <c r="O326" s="81"/>
      <c r="P326" s="24">
        <v>0.1</v>
      </c>
    </row>
    <row r="327" spans="1:16" ht="39" thickBot="1">
      <c r="A327" s="129" t="s">
        <v>532</v>
      </c>
      <c r="B327" s="82" t="s">
        <v>531</v>
      </c>
      <c r="C327" s="82"/>
      <c r="D327" s="82"/>
      <c r="E327" s="82"/>
      <c r="F327" s="76" t="s">
        <v>464</v>
      </c>
      <c r="G327" s="19" t="s">
        <v>464</v>
      </c>
      <c r="H327" s="19" t="s">
        <v>464</v>
      </c>
      <c r="I327" s="19" t="s">
        <v>464</v>
      </c>
      <c r="J327" s="82"/>
      <c r="K327" s="82"/>
      <c r="L327" s="82"/>
      <c r="M327" s="82"/>
      <c r="N327" s="82"/>
      <c r="O327" s="82"/>
      <c r="P327" s="24">
        <v>0.1</v>
      </c>
    </row>
    <row r="328" spans="1:16" ht="19.5" thickBot="1">
      <c r="A328" s="89" t="s">
        <v>226</v>
      </c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20"/>
      <c r="P328" s="39">
        <v>0.3</v>
      </c>
    </row>
    <row r="329" spans="1:16" ht="19.5" thickBot="1">
      <c r="A329" s="91" t="s">
        <v>36</v>
      </c>
      <c r="B329" s="93" t="s">
        <v>37</v>
      </c>
      <c r="C329" s="93" t="s">
        <v>38</v>
      </c>
      <c r="D329" s="93" t="s">
        <v>39</v>
      </c>
      <c r="E329" s="93" t="s">
        <v>40</v>
      </c>
      <c r="F329" s="91" t="s">
        <v>41</v>
      </c>
      <c r="G329" s="91" t="s">
        <v>42</v>
      </c>
      <c r="H329" s="91" t="s">
        <v>43</v>
      </c>
      <c r="I329" s="95" t="s">
        <v>44</v>
      </c>
      <c r="J329" s="106" t="s">
        <v>456</v>
      </c>
      <c r="K329" s="106"/>
      <c r="L329" s="103" t="s">
        <v>257</v>
      </c>
      <c r="M329" s="104"/>
      <c r="N329" s="105"/>
      <c r="O329" s="93" t="s">
        <v>45</v>
      </c>
      <c r="P329" s="100" t="s">
        <v>71</v>
      </c>
    </row>
    <row r="330" spans="1:16" ht="19.5" thickBot="1">
      <c r="A330" s="92"/>
      <c r="B330" s="94"/>
      <c r="C330" s="94"/>
      <c r="D330" s="94"/>
      <c r="E330" s="94"/>
      <c r="F330" s="92"/>
      <c r="G330" s="92"/>
      <c r="H330" s="92"/>
      <c r="I330" s="96"/>
      <c r="J330" s="11" t="s">
        <v>46</v>
      </c>
      <c r="K330" s="11" t="s">
        <v>47</v>
      </c>
      <c r="L330" s="11" t="s">
        <v>258</v>
      </c>
      <c r="M330" s="11" t="s">
        <v>0</v>
      </c>
      <c r="N330" s="11" t="s">
        <v>11</v>
      </c>
      <c r="O330" s="94"/>
      <c r="P330" s="101"/>
    </row>
    <row r="331" spans="1:16" ht="26.25" thickBot="1">
      <c r="A331" s="13" t="s">
        <v>227</v>
      </c>
      <c r="B331" s="14" t="s">
        <v>228</v>
      </c>
      <c r="C331" s="15" t="s">
        <v>229</v>
      </c>
      <c r="D331" s="116" t="s">
        <v>166</v>
      </c>
      <c r="E331" s="14" t="s">
        <v>98</v>
      </c>
      <c r="F331" s="17" t="s">
        <v>464</v>
      </c>
      <c r="G331" s="17" t="s">
        <v>464</v>
      </c>
      <c r="H331" s="17" t="s">
        <v>464</v>
      </c>
      <c r="I331" s="17" t="s">
        <v>464</v>
      </c>
      <c r="J331" s="28">
        <f>M331+N331</f>
        <v>0</v>
      </c>
      <c r="K331" s="28"/>
      <c r="L331" s="28"/>
      <c r="M331" s="28">
        <f>$Q$328*P331</f>
        <v>0</v>
      </c>
      <c r="N331" s="28">
        <f>$R$328*P331</f>
        <v>0</v>
      </c>
      <c r="O331" s="15">
        <v>1</v>
      </c>
      <c r="P331" s="24">
        <v>0.08</v>
      </c>
    </row>
    <row r="332" spans="1:16" ht="39" thickBot="1">
      <c r="A332" s="127" t="s">
        <v>503</v>
      </c>
      <c r="B332" s="14" t="s">
        <v>230</v>
      </c>
      <c r="C332" s="15" t="s">
        <v>229</v>
      </c>
      <c r="D332" s="117"/>
      <c r="E332" s="14" t="s">
        <v>98</v>
      </c>
      <c r="F332" s="17" t="s">
        <v>464</v>
      </c>
      <c r="G332" s="17" t="s">
        <v>464</v>
      </c>
      <c r="H332" s="17" t="s">
        <v>464</v>
      </c>
      <c r="I332" s="17" t="s">
        <v>464</v>
      </c>
      <c r="J332" s="28">
        <f t="shared" ref="J332:J343" si="67">M332+N332</f>
        <v>0</v>
      </c>
      <c r="K332" s="28"/>
      <c r="L332" s="28"/>
      <c r="M332" s="28">
        <f t="shared" ref="M332:M343" si="68">$Q$328*P332</f>
        <v>0</v>
      </c>
      <c r="N332" s="28">
        <f t="shared" ref="N332:N343" si="69">$R$328*P332</f>
        <v>0</v>
      </c>
      <c r="O332" s="15">
        <v>1</v>
      </c>
      <c r="P332" s="24">
        <v>0.08</v>
      </c>
    </row>
    <row r="333" spans="1:16" ht="39" thickBot="1">
      <c r="A333" s="127" t="s">
        <v>504</v>
      </c>
      <c r="B333" s="14" t="s">
        <v>230</v>
      </c>
      <c r="C333" s="15"/>
      <c r="D333" s="117"/>
      <c r="E333" s="14"/>
      <c r="F333" s="17" t="s">
        <v>464</v>
      </c>
      <c r="G333" s="17" t="s">
        <v>464</v>
      </c>
      <c r="H333" s="17" t="s">
        <v>464</v>
      </c>
      <c r="I333" s="17" t="s">
        <v>464</v>
      </c>
      <c r="J333" s="28"/>
      <c r="K333" s="28"/>
      <c r="L333" s="28"/>
      <c r="M333" s="28"/>
      <c r="N333" s="28"/>
      <c r="O333" s="15"/>
      <c r="P333" s="24">
        <v>0.08</v>
      </c>
    </row>
    <row r="334" spans="1:16" ht="26.25" thickBot="1">
      <c r="A334" s="127" t="s">
        <v>505</v>
      </c>
      <c r="B334" s="14" t="s">
        <v>230</v>
      </c>
      <c r="C334" s="15"/>
      <c r="D334" s="117"/>
      <c r="E334" s="14"/>
      <c r="F334" s="17" t="s">
        <v>464</v>
      </c>
      <c r="G334" s="17" t="s">
        <v>464</v>
      </c>
      <c r="H334" s="17" t="s">
        <v>464</v>
      </c>
      <c r="I334" s="17" t="s">
        <v>464</v>
      </c>
      <c r="J334" s="28"/>
      <c r="K334" s="28"/>
      <c r="L334" s="28"/>
      <c r="M334" s="28"/>
      <c r="N334" s="28"/>
      <c r="O334" s="15"/>
      <c r="P334" s="24">
        <v>0.08</v>
      </c>
    </row>
    <row r="335" spans="1:16" ht="39" thickBot="1">
      <c r="A335" s="127" t="s">
        <v>506</v>
      </c>
      <c r="B335" s="14" t="s">
        <v>230</v>
      </c>
      <c r="C335" s="15"/>
      <c r="D335" s="117"/>
      <c r="E335" s="14"/>
      <c r="F335" s="17" t="s">
        <v>464</v>
      </c>
      <c r="G335" s="17" t="s">
        <v>464</v>
      </c>
      <c r="H335" s="17" t="s">
        <v>464</v>
      </c>
      <c r="I335" s="17" t="s">
        <v>464</v>
      </c>
      <c r="J335" s="28"/>
      <c r="K335" s="28"/>
      <c r="L335" s="28"/>
      <c r="M335" s="28"/>
      <c r="N335" s="28"/>
      <c r="O335" s="15"/>
      <c r="P335" s="24">
        <v>0.08</v>
      </c>
    </row>
    <row r="336" spans="1:16" ht="39" thickBot="1">
      <c r="A336" s="127" t="s">
        <v>507</v>
      </c>
      <c r="B336" s="14" t="s">
        <v>230</v>
      </c>
      <c r="C336" s="15"/>
      <c r="D336" s="117"/>
      <c r="E336" s="14"/>
      <c r="F336" s="17" t="s">
        <v>464</v>
      </c>
      <c r="G336" s="17" t="s">
        <v>464</v>
      </c>
      <c r="H336" s="17" t="s">
        <v>464</v>
      </c>
      <c r="I336" s="17" t="s">
        <v>464</v>
      </c>
      <c r="J336" s="28"/>
      <c r="K336" s="28"/>
      <c r="L336" s="28"/>
      <c r="M336" s="28"/>
      <c r="N336" s="28"/>
      <c r="O336" s="15"/>
      <c r="P336" s="24">
        <v>0.08</v>
      </c>
    </row>
    <row r="337" spans="1:20" ht="39" thickBot="1">
      <c r="A337" s="127" t="s">
        <v>508</v>
      </c>
      <c r="B337" s="14" t="s">
        <v>230</v>
      </c>
      <c r="C337" s="15"/>
      <c r="D337" s="117"/>
      <c r="E337" s="14"/>
      <c r="F337" s="17" t="s">
        <v>464</v>
      </c>
      <c r="G337" s="17" t="s">
        <v>464</v>
      </c>
      <c r="H337" s="17" t="s">
        <v>464</v>
      </c>
      <c r="I337" s="17" t="s">
        <v>464</v>
      </c>
      <c r="J337" s="28"/>
      <c r="K337" s="28"/>
      <c r="L337" s="28"/>
      <c r="M337" s="28"/>
      <c r="N337" s="28"/>
      <c r="O337" s="15"/>
      <c r="P337" s="24">
        <v>0.08</v>
      </c>
    </row>
    <row r="338" spans="1:20" ht="39" thickBot="1">
      <c r="A338" s="127" t="s">
        <v>509</v>
      </c>
      <c r="B338" s="14" t="s">
        <v>230</v>
      </c>
      <c r="C338" s="15"/>
      <c r="D338" s="117"/>
      <c r="E338" s="14"/>
      <c r="F338" s="17" t="s">
        <v>464</v>
      </c>
      <c r="G338" s="17" t="s">
        <v>464</v>
      </c>
      <c r="H338" s="17" t="s">
        <v>464</v>
      </c>
      <c r="I338" s="17" t="s">
        <v>464</v>
      </c>
      <c r="J338" s="28"/>
      <c r="K338" s="28"/>
      <c r="L338" s="28"/>
      <c r="M338" s="28"/>
      <c r="N338" s="28"/>
      <c r="O338" s="15"/>
      <c r="P338" s="24">
        <v>0.08</v>
      </c>
    </row>
    <row r="339" spans="1:20" ht="39" thickBot="1">
      <c r="A339" s="127" t="s">
        <v>510</v>
      </c>
      <c r="B339" s="14" t="s">
        <v>230</v>
      </c>
      <c r="C339" s="15"/>
      <c r="D339" s="117"/>
      <c r="E339" s="14"/>
      <c r="F339" s="17" t="s">
        <v>464</v>
      </c>
      <c r="G339" s="17" t="s">
        <v>464</v>
      </c>
      <c r="H339" s="17" t="s">
        <v>464</v>
      </c>
      <c r="I339" s="17" t="s">
        <v>464</v>
      </c>
      <c r="J339" s="28"/>
      <c r="K339" s="28"/>
      <c r="L339" s="28"/>
      <c r="M339" s="28"/>
      <c r="N339" s="28"/>
      <c r="O339" s="15"/>
      <c r="P339" s="24">
        <v>0.08</v>
      </c>
    </row>
    <row r="340" spans="1:20" ht="26.25" thickBot="1">
      <c r="A340" s="13" t="s">
        <v>231</v>
      </c>
      <c r="B340" s="14" t="s">
        <v>230</v>
      </c>
      <c r="C340" s="15" t="s">
        <v>232</v>
      </c>
      <c r="D340" s="117"/>
      <c r="E340" s="14" t="s">
        <v>98</v>
      </c>
      <c r="F340" s="17" t="s">
        <v>464</v>
      </c>
      <c r="G340" s="17" t="s">
        <v>464</v>
      </c>
      <c r="H340" s="17" t="s">
        <v>464</v>
      </c>
      <c r="I340" s="17" t="s">
        <v>464</v>
      </c>
      <c r="J340" s="28">
        <f t="shared" si="67"/>
        <v>0</v>
      </c>
      <c r="K340" s="28"/>
      <c r="L340" s="28"/>
      <c r="M340" s="28">
        <f t="shared" si="68"/>
        <v>0</v>
      </c>
      <c r="N340" s="28">
        <f t="shared" si="69"/>
        <v>0</v>
      </c>
      <c r="O340" s="15">
        <v>1</v>
      </c>
      <c r="P340" s="24">
        <v>7.0000000000000007E-2</v>
      </c>
    </row>
    <row r="341" spans="1:20" ht="26.25" thickBot="1">
      <c r="A341" s="13" t="s">
        <v>233</v>
      </c>
      <c r="B341" s="27" t="s">
        <v>230</v>
      </c>
      <c r="C341" s="15" t="s">
        <v>234</v>
      </c>
      <c r="D341" s="117"/>
      <c r="E341" s="116" t="s">
        <v>28</v>
      </c>
      <c r="F341" s="17" t="s">
        <v>464</v>
      </c>
      <c r="G341" s="17" t="s">
        <v>464</v>
      </c>
      <c r="H341" s="17" t="s">
        <v>464</v>
      </c>
      <c r="I341" s="17" t="s">
        <v>464</v>
      </c>
      <c r="J341" s="28">
        <f t="shared" si="67"/>
        <v>0</v>
      </c>
      <c r="K341" s="28"/>
      <c r="L341" s="28"/>
      <c r="M341" s="28">
        <f t="shared" si="68"/>
        <v>0</v>
      </c>
      <c r="N341" s="28">
        <f t="shared" si="69"/>
        <v>0</v>
      </c>
      <c r="O341" s="15">
        <v>1</v>
      </c>
      <c r="P341" s="24">
        <v>7.0000000000000007E-2</v>
      </c>
    </row>
    <row r="342" spans="1:20" ht="26.25" thickBot="1">
      <c r="A342" s="13" t="s">
        <v>235</v>
      </c>
      <c r="B342" s="27" t="s">
        <v>171</v>
      </c>
      <c r="C342" s="15" t="s">
        <v>234</v>
      </c>
      <c r="D342" s="117"/>
      <c r="E342" s="117"/>
      <c r="F342" s="17" t="s">
        <v>464</v>
      </c>
      <c r="G342" s="17" t="s">
        <v>464</v>
      </c>
      <c r="H342" s="17" t="s">
        <v>464</v>
      </c>
      <c r="I342" s="17" t="s">
        <v>464</v>
      </c>
      <c r="J342" s="28">
        <f t="shared" si="67"/>
        <v>0</v>
      </c>
      <c r="K342" s="28"/>
      <c r="L342" s="28"/>
      <c r="M342" s="28">
        <f t="shared" si="68"/>
        <v>0</v>
      </c>
      <c r="N342" s="28">
        <f t="shared" si="69"/>
        <v>0</v>
      </c>
      <c r="O342" s="15">
        <v>1</v>
      </c>
      <c r="P342" s="24">
        <v>7.0000000000000007E-2</v>
      </c>
    </row>
    <row r="343" spans="1:20" ht="26.25" thickBot="1">
      <c r="A343" s="13" t="s">
        <v>236</v>
      </c>
      <c r="B343" s="27" t="s">
        <v>171</v>
      </c>
      <c r="C343" s="15" t="s">
        <v>234</v>
      </c>
      <c r="D343" s="118"/>
      <c r="E343" s="117"/>
      <c r="F343" s="17" t="s">
        <v>464</v>
      </c>
      <c r="G343" s="17" t="s">
        <v>464</v>
      </c>
      <c r="H343" s="17" t="s">
        <v>464</v>
      </c>
      <c r="I343" s="17" t="s">
        <v>464</v>
      </c>
      <c r="J343" s="28">
        <f t="shared" si="67"/>
        <v>0</v>
      </c>
      <c r="K343" s="28"/>
      <c r="L343" s="28"/>
      <c r="M343" s="28">
        <f t="shared" si="68"/>
        <v>0</v>
      </c>
      <c r="N343" s="28">
        <f t="shared" si="69"/>
        <v>0</v>
      </c>
      <c r="O343" s="15">
        <v>1</v>
      </c>
      <c r="P343" s="24">
        <v>7.0000000000000007E-2</v>
      </c>
    </row>
    <row r="344" spans="1:20" ht="19.5" thickBot="1">
      <c r="A344" s="85" t="s">
        <v>237</v>
      </c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112"/>
      <c r="P344" s="25">
        <v>0.1</v>
      </c>
    </row>
    <row r="345" spans="1:20" ht="19.5" thickBot="1">
      <c r="A345" s="87" t="s">
        <v>238</v>
      </c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110"/>
      <c r="P345" s="25">
        <v>0.35</v>
      </c>
      <c r="Q345" s="2"/>
      <c r="R345" s="2"/>
      <c r="S345" s="5"/>
      <c r="T345" s="6"/>
    </row>
    <row r="346" spans="1:20" ht="19.5" thickBot="1">
      <c r="A346" s="89" t="s">
        <v>239</v>
      </c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102"/>
      <c r="P346" s="22">
        <v>1</v>
      </c>
    </row>
    <row r="347" spans="1:20" ht="19.5" thickBot="1">
      <c r="A347" s="91" t="s">
        <v>36</v>
      </c>
      <c r="B347" s="93" t="s">
        <v>37</v>
      </c>
      <c r="C347" s="93" t="s">
        <v>38</v>
      </c>
      <c r="D347" s="93" t="s">
        <v>39</v>
      </c>
      <c r="E347" s="93" t="s">
        <v>40</v>
      </c>
      <c r="F347" s="91" t="s">
        <v>41</v>
      </c>
      <c r="G347" s="91" t="s">
        <v>42</v>
      </c>
      <c r="H347" s="91" t="s">
        <v>43</v>
      </c>
      <c r="I347" s="95" t="s">
        <v>44</v>
      </c>
      <c r="J347" s="106" t="s">
        <v>456</v>
      </c>
      <c r="K347" s="106"/>
      <c r="L347" s="103" t="s">
        <v>257</v>
      </c>
      <c r="M347" s="104"/>
      <c r="N347" s="105"/>
      <c r="O347" s="93" t="s">
        <v>45</v>
      </c>
      <c r="P347" s="100" t="s">
        <v>71</v>
      </c>
    </row>
    <row r="348" spans="1:20" ht="19.5" thickBot="1">
      <c r="A348" s="92"/>
      <c r="B348" s="94"/>
      <c r="C348" s="94"/>
      <c r="D348" s="94"/>
      <c r="E348" s="94"/>
      <c r="F348" s="92"/>
      <c r="G348" s="92"/>
      <c r="H348" s="92"/>
      <c r="I348" s="96"/>
      <c r="J348" s="11" t="s">
        <v>46</v>
      </c>
      <c r="K348" s="11" t="s">
        <v>47</v>
      </c>
      <c r="L348" s="11" t="s">
        <v>258</v>
      </c>
      <c r="M348" s="11" t="s">
        <v>0</v>
      </c>
      <c r="N348" s="11" t="s">
        <v>11</v>
      </c>
      <c r="O348" s="94"/>
      <c r="P348" s="101"/>
    </row>
    <row r="349" spans="1:20" ht="45.75" thickBot="1">
      <c r="A349" s="33" t="s">
        <v>240</v>
      </c>
      <c r="B349" s="14" t="s">
        <v>230</v>
      </c>
      <c r="C349" s="15" t="s">
        <v>241</v>
      </c>
      <c r="D349" s="14" t="s">
        <v>242</v>
      </c>
      <c r="E349" s="14" t="s">
        <v>98</v>
      </c>
      <c r="F349" s="17" t="s">
        <v>464</v>
      </c>
      <c r="G349" s="17" t="s">
        <v>464</v>
      </c>
      <c r="H349" s="17" t="s">
        <v>464</v>
      </c>
      <c r="I349" s="17" t="s">
        <v>464</v>
      </c>
      <c r="J349" s="28">
        <f>M349+N349</f>
        <v>0</v>
      </c>
      <c r="K349" s="28"/>
      <c r="L349" s="28"/>
      <c r="M349" s="28">
        <f>$Q$345*P349</f>
        <v>0</v>
      </c>
      <c r="N349" s="28">
        <f>$R$345*P349</f>
        <v>0</v>
      </c>
      <c r="O349" s="15">
        <v>1</v>
      </c>
      <c r="P349" s="24">
        <v>0.5</v>
      </c>
    </row>
    <row r="350" spans="1:20" ht="30.75" thickBot="1">
      <c r="A350" s="33" t="s">
        <v>243</v>
      </c>
      <c r="B350" s="14" t="s">
        <v>191</v>
      </c>
      <c r="C350" s="15" t="s">
        <v>241</v>
      </c>
      <c r="D350" s="14" t="s">
        <v>242</v>
      </c>
      <c r="E350" s="14" t="s">
        <v>98</v>
      </c>
      <c r="F350" s="17" t="s">
        <v>464</v>
      </c>
      <c r="G350" s="17" t="s">
        <v>464</v>
      </c>
      <c r="H350" s="17" t="s">
        <v>464</v>
      </c>
      <c r="I350" s="17" t="s">
        <v>464</v>
      </c>
      <c r="J350" s="28">
        <f>M350+N350</f>
        <v>0</v>
      </c>
      <c r="K350" s="28"/>
      <c r="L350" s="28"/>
      <c r="M350" s="28">
        <f>$Q$345*P350</f>
        <v>0</v>
      </c>
      <c r="N350" s="28">
        <f>$R$345*P350</f>
        <v>0</v>
      </c>
      <c r="O350" s="15">
        <v>1</v>
      </c>
      <c r="P350" s="24">
        <v>0.5</v>
      </c>
    </row>
    <row r="351" spans="1:20" ht="19.5" thickBot="1">
      <c r="A351" s="87" t="s">
        <v>244</v>
      </c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110"/>
      <c r="P351" s="25">
        <v>0.4</v>
      </c>
      <c r="Q351" s="2"/>
      <c r="R351" s="2"/>
    </row>
    <row r="352" spans="1:20" ht="19.5" thickBot="1">
      <c r="A352" s="89" t="s">
        <v>245</v>
      </c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102"/>
      <c r="P352" s="22">
        <v>1</v>
      </c>
    </row>
    <row r="353" spans="1:18" ht="19.5" thickBot="1">
      <c r="A353" s="91" t="s">
        <v>36</v>
      </c>
      <c r="B353" s="93" t="s">
        <v>37</v>
      </c>
      <c r="C353" s="93" t="s">
        <v>38</v>
      </c>
      <c r="D353" s="93" t="s">
        <v>39</v>
      </c>
      <c r="E353" s="93" t="s">
        <v>40</v>
      </c>
      <c r="F353" s="91" t="s">
        <v>41</v>
      </c>
      <c r="G353" s="91" t="s">
        <v>42</v>
      </c>
      <c r="H353" s="91" t="s">
        <v>43</v>
      </c>
      <c r="I353" s="95" t="s">
        <v>44</v>
      </c>
      <c r="J353" s="106" t="s">
        <v>456</v>
      </c>
      <c r="K353" s="106"/>
      <c r="L353" s="103" t="s">
        <v>257</v>
      </c>
      <c r="M353" s="104"/>
      <c r="N353" s="105"/>
      <c r="O353" s="93" t="s">
        <v>45</v>
      </c>
      <c r="P353" s="100" t="s">
        <v>71</v>
      </c>
    </row>
    <row r="354" spans="1:18" ht="19.5" thickBot="1">
      <c r="A354" s="92"/>
      <c r="B354" s="94"/>
      <c r="C354" s="94"/>
      <c r="D354" s="94"/>
      <c r="E354" s="94"/>
      <c r="F354" s="92"/>
      <c r="G354" s="92"/>
      <c r="H354" s="92"/>
      <c r="I354" s="96"/>
      <c r="J354" s="11" t="s">
        <v>46</v>
      </c>
      <c r="K354" s="11" t="s">
        <v>47</v>
      </c>
      <c r="L354" s="11" t="s">
        <v>258</v>
      </c>
      <c r="M354" s="11" t="s">
        <v>0</v>
      </c>
      <c r="N354" s="11" t="s">
        <v>11</v>
      </c>
      <c r="O354" s="94"/>
      <c r="P354" s="101"/>
    </row>
    <row r="355" spans="1:18" ht="15.75" thickBot="1">
      <c r="A355" s="34" t="s">
        <v>246</v>
      </c>
      <c r="B355" s="16" t="s">
        <v>230</v>
      </c>
      <c r="C355" s="20" t="s">
        <v>247</v>
      </c>
      <c r="D355" s="14" t="s">
        <v>242</v>
      </c>
      <c r="E355" s="21" t="s">
        <v>98</v>
      </c>
      <c r="F355" s="17"/>
      <c r="G355" s="17" t="s">
        <v>464</v>
      </c>
      <c r="H355" s="17" t="s">
        <v>464</v>
      </c>
      <c r="I355" s="17" t="s">
        <v>464</v>
      </c>
      <c r="J355" s="57">
        <f>M355+N355</f>
        <v>0</v>
      </c>
      <c r="K355" s="57"/>
      <c r="L355" s="57"/>
      <c r="M355" s="57">
        <f>$Q$351*P355</f>
        <v>0</v>
      </c>
      <c r="N355" s="57">
        <f>$R$351*P355</f>
        <v>0</v>
      </c>
      <c r="O355" s="20">
        <v>1</v>
      </c>
      <c r="P355" s="35">
        <v>0.3</v>
      </c>
    </row>
    <row r="356" spans="1:18" ht="15.75" thickBot="1">
      <c r="A356" s="34" t="s">
        <v>248</v>
      </c>
      <c r="B356" s="21" t="s">
        <v>230</v>
      </c>
      <c r="C356" s="20" t="s">
        <v>247</v>
      </c>
      <c r="D356" s="14" t="s">
        <v>242</v>
      </c>
      <c r="E356" s="21" t="s">
        <v>98</v>
      </c>
      <c r="F356" s="17" t="s">
        <v>464</v>
      </c>
      <c r="G356" s="17" t="s">
        <v>464</v>
      </c>
      <c r="H356" s="17" t="s">
        <v>464</v>
      </c>
      <c r="I356" s="17" t="s">
        <v>464</v>
      </c>
      <c r="J356" s="57">
        <f t="shared" ref="J356:J357" si="70">M356+N356</f>
        <v>0</v>
      </c>
      <c r="K356" s="57"/>
      <c r="L356" s="57"/>
      <c r="M356" s="57">
        <f t="shared" ref="M356:M357" si="71">$Q$351*P356</f>
        <v>0</v>
      </c>
      <c r="N356" s="57">
        <f t="shared" ref="N356:N357" si="72">$R$351*P356</f>
        <v>0</v>
      </c>
      <c r="O356" s="20">
        <v>1</v>
      </c>
      <c r="P356" s="35">
        <v>0.3</v>
      </c>
    </row>
    <row r="357" spans="1:18" ht="15.75" thickBot="1">
      <c r="A357" s="34" t="s">
        <v>249</v>
      </c>
      <c r="B357" s="21" t="s">
        <v>230</v>
      </c>
      <c r="C357" s="20" t="s">
        <v>247</v>
      </c>
      <c r="D357" s="14" t="s">
        <v>242</v>
      </c>
      <c r="E357" s="21" t="s">
        <v>81</v>
      </c>
      <c r="F357" s="17" t="s">
        <v>464</v>
      </c>
      <c r="G357" s="17" t="s">
        <v>464</v>
      </c>
      <c r="H357" s="17" t="s">
        <v>464</v>
      </c>
      <c r="I357" s="17" t="s">
        <v>464</v>
      </c>
      <c r="J357" s="57">
        <f t="shared" si="70"/>
        <v>0</v>
      </c>
      <c r="K357" s="57"/>
      <c r="L357" s="57"/>
      <c r="M357" s="57">
        <f t="shared" si="71"/>
        <v>0</v>
      </c>
      <c r="N357" s="57">
        <f t="shared" si="72"/>
        <v>0</v>
      </c>
      <c r="O357" s="20">
        <v>1</v>
      </c>
      <c r="P357" s="35">
        <v>0.4</v>
      </c>
    </row>
    <row r="358" spans="1:18" ht="19.5" thickBot="1">
      <c r="A358" s="87" t="s">
        <v>250</v>
      </c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110"/>
      <c r="P358" s="25">
        <v>0.25</v>
      </c>
      <c r="Q358" s="2"/>
      <c r="R358" s="2"/>
    </row>
    <row r="359" spans="1:18" ht="19.5" thickBot="1">
      <c r="A359" s="89" t="s">
        <v>251</v>
      </c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102"/>
      <c r="P359" s="22">
        <v>0.5</v>
      </c>
      <c r="Q359" s="2"/>
      <c r="R359" s="2"/>
    </row>
    <row r="360" spans="1:18" ht="19.5" thickBot="1">
      <c r="A360" s="91" t="s">
        <v>36</v>
      </c>
      <c r="B360" s="93" t="s">
        <v>37</v>
      </c>
      <c r="C360" s="93" t="s">
        <v>38</v>
      </c>
      <c r="D360" s="93" t="s">
        <v>39</v>
      </c>
      <c r="E360" s="93" t="s">
        <v>40</v>
      </c>
      <c r="F360" s="91" t="s">
        <v>41</v>
      </c>
      <c r="G360" s="91" t="s">
        <v>42</v>
      </c>
      <c r="H360" s="91" t="s">
        <v>43</v>
      </c>
      <c r="I360" s="95" t="s">
        <v>44</v>
      </c>
      <c r="J360" s="106" t="s">
        <v>456</v>
      </c>
      <c r="K360" s="106"/>
      <c r="L360" s="103" t="s">
        <v>257</v>
      </c>
      <c r="M360" s="104"/>
      <c r="N360" s="105"/>
      <c r="O360" s="93" t="s">
        <v>45</v>
      </c>
      <c r="P360" s="100" t="s">
        <v>71</v>
      </c>
    </row>
    <row r="361" spans="1:18" ht="19.5" thickBot="1">
      <c r="A361" s="92"/>
      <c r="B361" s="94"/>
      <c r="C361" s="94"/>
      <c r="D361" s="94"/>
      <c r="E361" s="94"/>
      <c r="F361" s="92"/>
      <c r="G361" s="92"/>
      <c r="H361" s="92"/>
      <c r="I361" s="96"/>
      <c r="J361" s="11" t="s">
        <v>46</v>
      </c>
      <c r="K361" s="11" t="s">
        <v>47</v>
      </c>
      <c r="L361" s="11" t="s">
        <v>258</v>
      </c>
      <c r="M361" s="11" t="s">
        <v>0</v>
      </c>
      <c r="N361" s="11" t="s">
        <v>11</v>
      </c>
      <c r="O361" s="94"/>
      <c r="P361" s="101"/>
    </row>
    <row r="362" spans="1:18" ht="26.25" thickBot="1">
      <c r="A362" s="13" t="s">
        <v>252</v>
      </c>
      <c r="B362" s="14" t="s">
        <v>90</v>
      </c>
      <c r="C362" s="15" t="s">
        <v>61</v>
      </c>
      <c r="D362" s="14" t="s">
        <v>242</v>
      </c>
      <c r="E362" s="14" t="s">
        <v>75</v>
      </c>
      <c r="F362" s="17" t="s">
        <v>464</v>
      </c>
      <c r="G362" s="17"/>
      <c r="H362" s="17"/>
      <c r="I362" s="17"/>
      <c r="J362" s="28">
        <f>M362+N362</f>
        <v>0</v>
      </c>
      <c r="K362" s="28"/>
      <c r="L362" s="28"/>
      <c r="M362" s="28">
        <f>$Q$359*P362</f>
        <v>0</v>
      </c>
      <c r="N362" s="28">
        <f>$R$359*P362</f>
        <v>0</v>
      </c>
      <c r="O362" s="15">
        <v>3</v>
      </c>
      <c r="P362" s="24">
        <v>0.6</v>
      </c>
    </row>
    <row r="363" spans="1:18" ht="26.25" thickBot="1">
      <c r="A363" s="13" t="s">
        <v>253</v>
      </c>
      <c r="B363" s="14" t="s">
        <v>90</v>
      </c>
      <c r="C363" s="15" t="s">
        <v>61</v>
      </c>
      <c r="D363" s="14" t="s">
        <v>242</v>
      </c>
      <c r="E363" s="14" t="s">
        <v>75</v>
      </c>
      <c r="F363" s="17"/>
      <c r="G363" s="17"/>
      <c r="H363" s="17"/>
      <c r="I363" s="17" t="s">
        <v>464</v>
      </c>
      <c r="J363" s="28">
        <f>M363+N363</f>
        <v>0</v>
      </c>
      <c r="K363" s="28"/>
      <c r="L363" s="28"/>
      <c r="M363" s="28">
        <f>$Q$359*P363</f>
        <v>0</v>
      </c>
      <c r="N363" s="28">
        <f>$R$359*P363</f>
        <v>0</v>
      </c>
      <c r="O363" s="15">
        <v>3</v>
      </c>
      <c r="P363" s="24">
        <v>0.4</v>
      </c>
    </row>
    <row r="364" spans="1:18" ht="19.5" thickBot="1">
      <c r="A364" s="89" t="s">
        <v>254</v>
      </c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102"/>
      <c r="P364" s="22">
        <v>0.5</v>
      </c>
    </row>
    <row r="365" spans="1:18" ht="19.5" thickBot="1">
      <c r="A365" s="91" t="s">
        <v>36</v>
      </c>
      <c r="B365" s="93" t="s">
        <v>37</v>
      </c>
      <c r="C365" s="93" t="s">
        <v>38</v>
      </c>
      <c r="D365" s="93" t="s">
        <v>39</v>
      </c>
      <c r="E365" s="93" t="s">
        <v>40</v>
      </c>
      <c r="F365" s="91" t="s">
        <v>41</v>
      </c>
      <c r="G365" s="91" t="s">
        <v>42</v>
      </c>
      <c r="H365" s="91" t="s">
        <v>43</v>
      </c>
      <c r="I365" s="95" t="s">
        <v>44</v>
      </c>
      <c r="J365" s="106" t="s">
        <v>456</v>
      </c>
      <c r="K365" s="106"/>
      <c r="L365" s="103" t="s">
        <v>257</v>
      </c>
      <c r="M365" s="104"/>
      <c r="N365" s="105"/>
      <c r="O365" s="93" t="s">
        <v>45</v>
      </c>
      <c r="P365" s="100" t="s">
        <v>71</v>
      </c>
    </row>
    <row r="366" spans="1:18" ht="19.5" thickBot="1">
      <c r="A366" s="92"/>
      <c r="B366" s="94"/>
      <c r="C366" s="94"/>
      <c r="D366" s="94"/>
      <c r="E366" s="94"/>
      <c r="F366" s="92"/>
      <c r="G366" s="92"/>
      <c r="H366" s="92"/>
      <c r="I366" s="96"/>
      <c r="J366" s="11" t="s">
        <v>46</v>
      </c>
      <c r="K366" s="11" t="s">
        <v>47</v>
      </c>
      <c r="L366" s="11" t="s">
        <v>258</v>
      </c>
      <c r="M366" s="11" t="s">
        <v>0</v>
      </c>
      <c r="N366" s="11" t="s">
        <v>11</v>
      </c>
      <c r="O366" s="94"/>
      <c r="P366" s="101"/>
    </row>
    <row r="367" spans="1:18" ht="26.25" thickBot="1">
      <c r="A367" s="13" t="s">
        <v>255</v>
      </c>
      <c r="B367" s="14" t="s">
        <v>191</v>
      </c>
      <c r="C367" s="15" t="s">
        <v>61</v>
      </c>
      <c r="D367" s="14" t="s">
        <v>242</v>
      </c>
      <c r="E367" s="14" t="s">
        <v>98</v>
      </c>
      <c r="F367" s="17" t="s">
        <v>464</v>
      </c>
      <c r="G367" s="17"/>
      <c r="H367" s="17"/>
      <c r="I367" s="17"/>
      <c r="J367" s="28">
        <f>M367+N367</f>
        <v>0</v>
      </c>
      <c r="K367" s="28"/>
      <c r="L367" s="28"/>
      <c r="M367" s="28">
        <f>$Q$364*P367</f>
        <v>0</v>
      </c>
      <c r="N367" s="28">
        <f>$R$364*P367</f>
        <v>0</v>
      </c>
      <c r="O367" s="15">
        <v>1</v>
      </c>
      <c r="P367" s="24">
        <v>0.2</v>
      </c>
    </row>
    <row r="368" spans="1:18" ht="26.25" thickBot="1">
      <c r="A368" s="13" t="s">
        <v>256</v>
      </c>
      <c r="B368" s="14" t="s">
        <v>191</v>
      </c>
      <c r="C368" s="15" t="s">
        <v>61</v>
      </c>
      <c r="D368" s="14" t="s">
        <v>242</v>
      </c>
      <c r="E368" s="14" t="s">
        <v>98</v>
      </c>
      <c r="F368" s="17"/>
      <c r="G368" s="17"/>
      <c r="H368" s="17" t="s">
        <v>464</v>
      </c>
      <c r="I368" s="17"/>
      <c r="J368" s="28">
        <f t="shared" ref="J368:J369" si="73">M368+N368</f>
        <v>0</v>
      </c>
      <c r="K368" s="28"/>
      <c r="L368" s="28"/>
      <c r="M368" s="28">
        <f>$Q$364*P368</f>
        <v>0</v>
      </c>
      <c r="N368" s="28">
        <f>$R$364*P368</f>
        <v>0</v>
      </c>
      <c r="O368" s="15">
        <v>1</v>
      </c>
      <c r="P368" s="24">
        <v>0.2</v>
      </c>
    </row>
    <row r="369" spans="1:16" ht="26.25" thickBot="1">
      <c r="A369" s="13" t="s">
        <v>454</v>
      </c>
      <c r="B369" s="14" t="s">
        <v>73</v>
      </c>
      <c r="C369" s="15" t="s">
        <v>61</v>
      </c>
      <c r="D369" s="14" t="s">
        <v>242</v>
      </c>
      <c r="E369" s="14" t="s">
        <v>75</v>
      </c>
      <c r="F369" s="17"/>
      <c r="G369" s="17"/>
      <c r="H369" s="17" t="s">
        <v>464</v>
      </c>
      <c r="I369" s="17"/>
      <c r="J369" s="28">
        <f t="shared" si="73"/>
        <v>0</v>
      </c>
      <c r="K369" s="28"/>
      <c r="L369" s="28"/>
      <c r="M369" s="28">
        <f>$Q$364*P369</f>
        <v>0</v>
      </c>
      <c r="N369" s="28">
        <f>$R$364*P369</f>
        <v>0</v>
      </c>
      <c r="O369" s="15">
        <v>1</v>
      </c>
      <c r="P369" s="24">
        <v>0.6</v>
      </c>
    </row>
  </sheetData>
  <mergeCells count="660">
    <mergeCell ref="A103:O103"/>
    <mergeCell ref="A104:O104"/>
    <mergeCell ref="H99:H100"/>
    <mergeCell ref="I99:I100"/>
    <mergeCell ref="J99:K99"/>
    <mergeCell ref="O99:O100"/>
    <mergeCell ref="P99:P100"/>
    <mergeCell ref="L99:N99"/>
    <mergeCell ref="P94:P95"/>
    <mergeCell ref="A98:O98"/>
    <mergeCell ref="A99:A100"/>
    <mergeCell ref="G151:G152"/>
    <mergeCell ref="H151:H152"/>
    <mergeCell ref="I151:I152"/>
    <mergeCell ref="J151:K151"/>
    <mergeCell ref="O151:O152"/>
    <mergeCell ref="P151:P152"/>
    <mergeCell ref="L151:N151"/>
    <mergeCell ref="A151:A152"/>
    <mergeCell ref="B151:B152"/>
    <mergeCell ref="C151:C152"/>
    <mergeCell ref="D151:D152"/>
    <mergeCell ref="E151:E152"/>
    <mergeCell ref="F151:F152"/>
    <mergeCell ref="J141:K141"/>
    <mergeCell ref="O141:O142"/>
    <mergeCell ref="P141:P142"/>
    <mergeCell ref="A149:O149"/>
    <mergeCell ref="A150:O150"/>
    <mergeCell ref="L141:N141"/>
    <mergeCell ref="A140:O140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H131:H132"/>
    <mergeCell ref="I131:I132"/>
    <mergeCell ref="J131:K131"/>
    <mergeCell ref="O131:O132"/>
    <mergeCell ref="P131:P132"/>
    <mergeCell ref="L131:N131"/>
    <mergeCell ref="A128:O128"/>
    <mergeCell ref="A129:O129"/>
    <mergeCell ref="A130:O130"/>
    <mergeCell ref="A131:A132"/>
    <mergeCell ref="B131:B132"/>
    <mergeCell ref="C131:C132"/>
    <mergeCell ref="D131:D132"/>
    <mergeCell ref="E131:E132"/>
    <mergeCell ref="F131:F132"/>
    <mergeCell ref="G131:G132"/>
    <mergeCell ref="G124:G125"/>
    <mergeCell ref="H124:H125"/>
    <mergeCell ref="I124:I125"/>
    <mergeCell ref="J124:K124"/>
    <mergeCell ref="O124:O125"/>
    <mergeCell ref="P124:P125"/>
    <mergeCell ref="L124:N124"/>
    <mergeCell ref="A124:A125"/>
    <mergeCell ref="B124:B125"/>
    <mergeCell ref="C124:C125"/>
    <mergeCell ref="D124:D125"/>
    <mergeCell ref="E124:E125"/>
    <mergeCell ref="F124:F125"/>
    <mergeCell ref="I117:I118"/>
    <mergeCell ref="J117:K117"/>
    <mergeCell ref="O117:O118"/>
    <mergeCell ref="P117:P118"/>
    <mergeCell ref="A122:O122"/>
    <mergeCell ref="A123:O123"/>
    <mergeCell ref="L117:N117"/>
    <mergeCell ref="A115:O115"/>
    <mergeCell ref="A116:O116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H105:H106"/>
    <mergeCell ref="I105:I106"/>
    <mergeCell ref="J105:K105"/>
    <mergeCell ref="O105:O106"/>
    <mergeCell ref="P105:P106"/>
    <mergeCell ref="A114:O114"/>
    <mergeCell ref="L110:N110"/>
    <mergeCell ref="L105:N105"/>
    <mergeCell ref="A109:O109"/>
    <mergeCell ref="J110:K110"/>
    <mergeCell ref="A105:A106"/>
    <mergeCell ref="B105:B106"/>
    <mergeCell ref="C105:C106"/>
    <mergeCell ref="D105:D106"/>
    <mergeCell ref="E105:E106"/>
    <mergeCell ref="F105:F106"/>
    <mergeCell ref="G105:G106"/>
    <mergeCell ref="I86:I87"/>
    <mergeCell ref="J86:K86"/>
    <mergeCell ref="O86:O87"/>
    <mergeCell ref="L86:N86"/>
    <mergeCell ref="B99:B100"/>
    <mergeCell ref="C99:C100"/>
    <mergeCell ref="D99:D100"/>
    <mergeCell ref="E99:E100"/>
    <mergeCell ref="F99:F100"/>
    <mergeCell ref="G99:G100"/>
    <mergeCell ref="F94:F95"/>
    <mergeCell ref="G94:G95"/>
    <mergeCell ref="H94:H95"/>
    <mergeCell ref="P79:P80"/>
    <mergeCell ref="A84:O84"/>
    <mergeCell ref="A85:O85"/>
    <mergeCell ref="A86:A87"/>
    <mergeCell ref="B86:B87"/>
    <mergeCell ref="C86:C87"/>
    <mergeCell ref="D86:D87"/>
    <mergeCell ref="E86:E87"/>
    <mergeCell ref="I94:I95"/>
    <mergeCell ref="J94:K94"/>
    <mergeCell ref="O94:O95"/>
    <mergeCell ref="L94:N94"/>
    <mergeCell ref="P86:P87"/>
    <mergeCell ref="A91:O91"/>
    <mergeCell ref="A92:O92"/>
    <mergeCell ref="A93:O93"/>
    <mergeCell ref="A94:A95"/>
    <mergeCell ref="B94:B95"/>
    <mergeCell ref="C94:C95"/>
    <mergeCell ref="D94:D95"/>
    <mergeCell ref="E94:E95"/>
    <mergeCell ref="F86:F87"/>
    <mergeCell ref="G86:G87"/>
    <mergeCell ref="H86:H87"/>
    <mergeCell ref="A78:O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K79"/>
    <mergeCell ref="O79:O80"/>
    <mergeCell ref="L79:N79"/>
    <mergeCell ref="A77:O77"/>
    <mergeCell ref="P67:P68"/>
    <mergeCell ref="A71:O71"/>
    <mergeCell ref="A72:A73"/>
    <mergeCell ref="B72:B73"/>
    <mergeCell ref="C72:C73"/>
    <mergeCell ref="D72:D73"/>
    <mergeCell ref="E72:E73"/>
    <mergeCell ref="F72:F73"/>
    <mergeCell ref="G72:G73"/>
    <mergeCell ref="H72:H73"/>
    <mergeCell ref="F67:F68"/>
    <mergeCell ref="G67:G68"/>
    <mergeCell ref="H67:H68"/>
    <mergeCell ref="I67:I68"/>
    <mergeCell ref="J67:K67"/>
    <mergeCell ref="O67:O68"/>
    <mergeCell ref="L72:N72"/>
    <mergeCell ref="L67:N67"/>
    <mergeCell ref="P60:P61"/>
    <mergeCell ref="A66:O66"/>
    <mergeCell ref="A67:A68"/>
    <mergeCell ref="B67:B68"/>
    <mergeCell ref="C67:C68"/>
    <mergeCell ref="D67:D68"/>
    <mergeCell ref="E67:E68"/>
    <mergeCell ref="I72:I73"/>
    <mergeCell ref="J72:K72"/>
    <mergeCell ref="O72:O73"/>
    <mergeCell ref="P72:P73"/>
    <mergeCell ref="L60:N60"/>
    <mergeCell ref="A59:O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K60"/>
    <mergeCell ref="O60:O61"/>
    <mergeCell ref="J52:K52"/>
    <mergeCell ref="O52:O53"/>
    <mergeCell ref="P52:P53"/>
    <mergeCell ref="A57:O57"/>
    <mergeCell ref="A58:O58"/>
    <mergeCell ref="A51:O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L52:N52"/>
    <mergeCell ref="G47:G48"/>
    <mergeCell ref="H47:H48"/>
    <mergeCell ref="I47:I48"/>
    <mergeCell ref="J47:K47"/>
    <mergeCell ref="O47:O48"/>
    <mergeCell ref="P47:P48"/>
    <mergeCell ref="J40:K40"/>
    <mergeCell ref="O40:O41"/>
    <mergeCell ref="P40:P41"/>
    <mergeCell ref="A46:O46"/>
    <mergeCell ref="A47:A48"/>
    <mergeCell ref="B47:B48"/>
    <mergeCell ref="C47:C48"/>
    <mergeCell ref="D47:D48"/>
    <mergeCell ref="E47:E48"/>
    <mergeCell ref="F47:F48"/>
    <mergeCell ref="L40:N40"/>
    <mergeCell ref="L47:N47"/>
    <mergeCell ref="A39:O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G33:G34"/>
    <mergeCell ref="H33:H34"/>
    <mergeCell ref="I33:I34"/>
    <mergeCell ref="J33:K33"/>
    <mergeCell ref="O33:O34"/>
    <mergeCell ref="P33:P34"/>
    <mergeCell ref="A31:O31"/>
    <mergeCell ref="A32:O32"/>
    <mergeCell ref="A33:A34"/>
    <mergeCell ref="B33:B34"/>
    <mergeCell ref="C33:C34"/>
    <mergeCell ref="D33:D34"/>
    <mergeCell ref="E33:E34"/>
    <mergeCell ref="F33:F34"/>
    <mergeCell ref="L33:N33"/>
    <mergeCell ref="G26:G27"/>
    <mergeCell ref="H26:H27"/>
    <mergeCell ref="I26:I27"/>
    <mergeCell ref="J26:K26"/>
    <mergeCell ref="O26:O27"/>
    <mergeCell ref="P26:P27"/>
    <mergeCell ref="A26:A27"/>
    <mergeCell ref="B26:B27"/>
    <mergeCell ref="C26:C27"/>
    <mergeCell ref="D26:D27"/>
    <mergeCell ref="E26:E27"/>
    <mergeCell ref="F26:F27"/>
    <mergeCell ref="L26:N26"/>
    <mergeCell ref="I20:I21"/>
    <mergeCell ref="J20:K20"/>
    <mergeCell ref="O20:O21"/>
    <mergeCell ref="P20:P21"/>
    <mergeCell ref="A25:O25"/>
    <mergeCell ref="A19:O19"/>
    <mergeCell ref="A20:A21"/>
    <mergeCell ref="B20:B21"/>
    <mergeCell ref="C20:C21"/>
    <mergeCell ref="D20:D21"/>
    <mergeCell ref="E20:E21"/>
    <mergeCell ref="F20:F21"/>
    <mergeCell ref="G20:G21"/>
    <mergeCell ref="H20:H21"/>
    <mergeCell ref="L20:N20"/>
    <mergeCell ref="H14:H15"/>
    <mergeCell ref="I14:I15"/>
    <mergeCell ref="J14:K14"/>
    <mergeCell ref="O14:O15"/>
    <mergeCell ref="P14:P15"/>
    <mergeCell ref="A14:A15"/>
    <mergeCell ref="B14:B15"/>
    <mergeCell ref="C14:C15"/>
    <mergeCell ref="D14:D15"/>
    <mergeCell ref="E14:E15"/>
    <mergeCell ref="F14:F15"/>
    <mergeCell ref="L14:N14"/>
    <mergeCell ref="L365:N365"/>
    <mergeCell ref="L168:N168"/>
    <mergeCell ref="A1:N1"/>
    <mergeCell ref="A2:O2"/>
    <mergeCell ref="A3:O3"/>
    <mergeCell ref="A4:O4"/>
    <mergeCell ref="A5:O5"/>
    <mergeCell ref="A6:A7"/>
    <mergeCell ref="B6:B7"/>
    <mergeCell ref="L285:N285"/>
    <mergeCell ref="L291:N291"/>
    <mergeCell ref="L298:N298"/>
    <mergeCell ref="L307:N307"/>
    <mergeCell ref="L314:N314"/>
    <mergeCell ref="L329:N329"/>
    <mergeCell ref="L188:N188"/>
    <mergeCell ref="L193:N193"/>
    <mergeCell ref="L198:N198"/>
    <mergeCell ref="L209:N209"/>
    <mergeCell ref="L220:N220"/>
    <mergeCell ref="L228:N228"/>
    <mergeCell ref="J365:K365"/>
    <mergeCell ref="O365:O366"/>
    <mergeCell ref="B360:B361"/>
    <mergeCell ref="P365:P366"/>
    <mergeCell ref="P175:P176"/>
    <mergeCell ref="P158:P159"/>
    <mergeCell ref="P168:P169"/>
    <mergeCell ref="L158:N158"/>
    <mergeCell ref="L175:N175"/>
    <mergeCell ref="A364:O364"/>
    <mergeCell ref="A365:A366"/>
    <mergeCell ref="B365:B366"/>
    <mergeCell ref="C365:C366"/>
    <mergeCell ref="D365:D366"/>
    <mergeCell ref="E365:E366"/>
    <mergeCell ref="F365:F366"/>
    <mergeCell ref="G365:G366"/>
    <mergeCell ref="H365:H366"/>
    <mergeCell ref="I365:I366"/>
    <mergeCell ref="G360:G361"/>
    <mergeCell ref="H360:H361"/>
    <mergeCell ref="I360:I361"/>
    <mergeCell ref="J360:K360"/>
    <mergeCell ref="O360:O361"/>
    <mergeCell ref="P360:P361"/>
    <mergeCell ref="L360:N360"/>
    <mergeCell ref="A360:A361"/>
    <mergeCell ref="C360:C361"/>
    <mergeCell ref="D360:D361"/>
    <mergeCell ref="E360:E361"/>
    <mergeCell ref="F360:F361"/>
    <mergeCell ref="I353:I354"/>
    <mergeCell ref="J353:K353"/>
    <mergeCell ref="O353:O354"/>
    <mergeCell ref="P353:P354"/>
    <mergeCell ref="A358:O358"/>
    <mergeCell ref="A359:O359"/>
    <mergeCell ref="L353:N353"/>
    <mergeCell ref="A351:O351"/>
    <mergeCell ref="A352:O352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G347:G348"/>
    <mergeCell ref="H347:H348"/>
    <mergeCell ref="I347:I348"/>
    <mergeCell ref="J347:K347"/>
    <mergeCell ref="O347:O348"/>
    <mergeCell ref="P347:P348"/>
    <mergeCell ref="L347:N347"/>
    <mergeCell ref="A347:A348"/>
    <mergeCell ref="B347:B348"/>
    <mergeCell ref="C347:C348"/>
    <mergeCell ref="D347:D348"/>
    <mergeCell ref="E347:E348"/>
    <mergeCell ref="F347:F348"/>
    <mergeCell ref="A344:O344"/>
    <mergeCell ref="A345:O345"/>
    <mergeCell ref="A346:O346"/>
    <mergeCell ref="F329:F330"/>
    <mergeCell ref="G329:G330"/>
    <mergeCell ref="H329:H330"/>
    <mergeCell ref="I329:I330"/>
    <mergeCell ref="J329:K329"/>
    <mergeCell ref="O329:O330"/>
    <mergeCell ref="P314:P315"/>
    <mergeCell ref="A328:O328"/>
    <mergeCell ref="A329:A330"/>
    <mergeCell ref="B329:B330"/>
    <mergeCell ref="C329:C330"/>
    <mergeCell ref="D329:D330"/>
    <mergeCell ref="E329:E330"/>
    <mergeCell ref="P329:P330"/>
    <mergeCell ref="D331:D343"/>
    <mergeCell ref="E341:E343"/>
    <mergeCell ref="A312:O312"/>
    <mergeCell ref="A313:O313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K314"/>
    <mergeCell ref="O314:O315"/>
    <mergeCell ref="G307:G308"/>
    <mergeCell ref="H307:H308"/>
    <mergeCell ref="I307:I308"/>
    <mergeCell ref="J307:K307"/>
    <mergeCell ref="O307:O308"/>
    <mergeCell ref="P307:P308"/>
    <mergeCell ref="A307:A308"/>
    <mergeCell ref="B307:B308"/>
    <mergeCell ref="C307:C308"/>
    <mergeCell ref="D307:D308"/>
    <mergeCell ref="E307:E308"/>
    <mergeCell ref="F307:F308"/>
    <mergeCell ref="I298:I299"/>
    <mergeCell ref="J298:K298"/>
    <mergeCell ref="O298:O299"/>
    <mergeCell ref="P298:P299"/>
    <mergeCell ref="A305:O305"/>
    <mergeCell ref="A306:O306"/>
    <mergeCell ref="A296:O296"/>
    <mergeCell ref="A297:O297"/>
    <mergeCell ref="A298:A299"/>
    <mergeCell ref="B298:B299"/>
    <mergeCell ref="C298:C299"/>
    <mergeCell ref="D298:D299"/>
    <mergeCell ref="E298:E299"/>
    <mergeCell ref="F298:F299"/>
    <mergeCell ref="G298:G299"/>
    <mergeCell ref="H298:H299"/>
    <mergeCell ref="G291:G292"/>
    <mergeCell ref="H291:H292"/>
    <mergeCell ref="I291:I292"/>
    <mergeCell ref="J291:K291"/>
    <mergeCell ref="O291:O292"/>
    <mergeCell ref="A295:O295"/>
    <mergeCell ref="J285:K285"/>
    <mergeCell ref="O285:O286"/>
    <mergeCell ref="P285:P286"/>
    <mergeCell ref="A290:O290"/>
    <mergeCell ref="A291:A292"/>
    <mergeCell ref="B291:B292"/>
    <mergeCell ref="C291:C292"/>
    <mergeCell ref="D291:D292"/>
    <mergeCell ref="E291:E292"/>
    <mergeCell ref="F291:F292"/>
    <mergeCell ref="P291:P292"/>
    <mergeCell ref="A284:O284"/>
    <mergeCell ref="A285:A286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G281:G282"/>
    <mergeCell ref="H281:H282"/>
    <mergeCell ref="I281:I282"/>
    <mergeCell ref="J281:K281"/>
    <mergeCell ref="O281:O282"/>
    <mergeCell ref="P281:P282"/>
    <mergeCell ref="L281:N281"/>
    <mergeCell ref="A281:A282"/>
    <mergeCell ref="B281:B282"/>
    <mergeCell ref="C281:C282"/>
    <mergeCell ref="D281:D282"/>
    <mergeCell ref="E281:E282"/>
    <mergeCell ref="F281:F282"/>
    <mergeCell ref="I274:I275"/>
    <mergeCell ref="J274:K274"/>
    <mergeCell ref="O274:O275"/>
    <mergeCell ref="P274:P275"/>
    <mergeCell ref="A279:O279"/>
    <mergeCell ref="A280:O280"/>
    <mergeCell ref="L274:N274"/>
    <mergeCell ref="A272:O272"/>
    <mergeCell ref="A273:O273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H259:H260"/>
    <mergeCell ref="I259:I260"/>
    <mergeCell ref="J259:K259"/>
    <mergeCell ref="O259:O260"/>
    <mergeCell ref="P259:P260"/>
    <mergeCell ref="A271:O271"/>
    <mergeCell ref="L259:N259"/>
    <mergeCell ref="D230:D257"/>
    <mergeCell ref="E230:E257"/>
    <mergeCell ref="A258:O258"/>
    <mergeCell ref="A259:A260"/>
    <mergeCell ref="B259:B260"/>
    <mergeCell ref="C259:C260"/>
    <mergeCell ref="D259:D260"/>
    <mergeCell ref="E259:E260"/>
    <mergeCell ref="F259:F260"/>
    <mergeCell ref="G259:G260"/>
    <mergeCell ref="G228:G229"/>
    <mergeCell ref="H228:H229"/>
    <mergeCell ref="I228:I229"/>
    <mergeCell ref="J228:K228"/>
    <mergeCell ref="O228:O229"/>
    <mergeCell ref="P228:P229"/>
    <mergeCell ref="A228:A229"/>
    <mergeCell ref="B228:B229"/>
    <mergeCell ref="C228:C229"/>
    <mergeCell ref="D228:D229"/>
    <mergeCell ref="E228:E229"/>
    <mergeCell ref="F228:F229"/>
    <mergeCell ref="I220:I221"/>
    <mergeCell ref="J220:K220"/>
    <mergeCell ref="O220:O221"/>
    <mergeCell ref="P220:P221"/>
    <mergeCell ref="A226:O226"/>
    <mergeCell ref="A227:O227"/>
    <mergeCell ref="A218:O218"/>
    <mergeCell ref="A219:O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G209:G210"/>
    <mergeCell ref="H209:H210"/>
    <mergeCell ref="I209:I210"/>
    <mergeCell ref="J209:K209"/>
    <mergeCell ref="O209:O210"/>
    <mergeCell ref="P209:P210"/>
    <mergeCell ref="A209:A210"/>
    <mergeCell ref="B209:B210"/>
    <mergeCell ref="C209:C210"/>
    <mergeCell ref="D209:D210"/>
    <mergeCell ref="E209:E210"/>
    <mergeCell ref="F209:F210"/>
    <mergeCell ref="A207:O207"/>
    <mergeCell ref="A208:O208"/>
    <mergeCell ref="P193:P194"/>
    <mergeCell ref="A197:O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F193:F194"/>
    <mergeCell ref="G193:G194"/>
    <mergeCell ref="H193:H194"/>
    <mergeCell ref="I193:I194"/>
    <mergeCell ref="J193:K193"/>
    <mergeCell ref="O193:O194"/>
    <mergeCell ref="P188:P189"/>
    <mergeCell ref="A192:O192"/>
    <mergeCell ref="A193:A194"/>
    <mergeCell ref="B193:B194"/>
    <mergeCell ref="C193:C194"/>
    <mergeCell ref="D193:D194"/>
    <mergeCell ref="E193:E194"/>
    <mergeCell ref="I198:I199"/>
    <mergeCell ref="J198:K198"/>
    <mergeCell ref="O198:O199"/>
    <mergeCell ref="P198:P199"/>
    <mergeCell ref="A186:O186"/>
    <mergeCell ref="A187:O187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K188"/>
    <mergeCell ref="O188:O189"/>
    <mergeCell ref="G180:G181"/>
    <mergeCell ref="H180:H181"/>
    <mergeCell ref="I180:I181"/>
    <mergeCell ref="J180:K180"/>
    <mergeCell ref="O180:O181"/>
    <mergeCell ref="P180:P181"/>
    <mergeCell ref="L180:N180"/>
    <mergeCell ref="I175:I176"/>
    <mergeCell ref="J175:K175"/>
    <mergeCell ref="O175:O176"/>
    <mergeCell ref="A179:O179"/>
    <mergeCell ref="A180:A181"/>
    <mergeCell ref="B180:B181"/>
    <mergeCell ref="C180:C181"/>
    <mergeCell ref="D180:D181"/>
    <mergeCell ref="E180:E181"/>
    <mergeCell ref="F180:F181"/>
    <mergeCell ref="A173:O173"/>
    <mergeCell ref="A174:O174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F168:F169"/>
    <mergeCell ref="G168:G169"/>
    <mergeCell ref="H168:H169"/>
    <mergeCell ref="I168:I169"/>
    <mergeCell ref="J168:K168"/>
    <mergeCell ref="O168:O169"/>
    <mergeCell ref="H158:H159"/>
    <mergeCell ref="I158:I159"/>
    <mergeCell ref="J158:K158"/>
    <mergeCell ref="O158:O159"/>
    <mergeCell ref="A167:O167"/>
    <mergeCell ref="A168:A169"/>
    <mergeCell ref="B168:B169"/>
    <mergeCell ref="C168:C169"/>
    <mergeCell ref="D168:D169"/>
    <mergeCell ref="E168:E169"/>
    <mergeCell ref="P1:P2"/>
    <mergeCell ref="A155:O155"/>
    <mergeCell ref="A156:O156"/>
    <mergeCell ref="A157:O157"/>
    <mergeCell ref="A158:A159"/>
    <mergeCell ref="B158:B159"/>
    <mergeCell ref="C158:C159"/>
    <mergeCell ref="D158:D159"/>
    <mergeCell ref="E158:E159"/>
    <mergeCell ref="F158:F159"/>
    <mergeCell ref="G158:G159"/>
    <mergeCell ref="I6:I7"/>
    <mergeCell ref="J6:K6"/>
    <mergeCell ref="O6:O7"/>
    <mergeCell ref="P6:P7"/>
    <mergeCell ref="A13:O13"/>
    <mergeCell ref="C6:C7"/>
    <mergeCell ref="D6:D7"/>
    <mergeCell ref="E6:E7"/>
    <mergeCell ref="F6:F7"/>
    <mergeCell ref="G6:G7"/>
    <mergeCell ref="H6:H7"/>
    <mergeCell ref="L6:N6"/>
    <mergeCell ref="G14:G15"/>
  </mergeCells>
  <printOptions horizontalCentered="1"/>
  <pageMargins left="0.17" right="0.17" top="0.3" bottom="0" header="0.17" footer="3.937007874015748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rightToLeft="1" workbookViewId="0">
      <selection activeCell="A14" sqref="A14"/>
    </sheetView>
  </sheetViews>
  <sheetFormatPr defaultRowHeight="12.75"/>
  <cols>
    <col min="1" max="1" width="34.28515625" bestFit="1" customWidth="1"/>
    <col min="2" max="2" width="17.140625" bestFit="1" customWidth="1"/>
    <col min="3" max="3" width="19.5703125" bestFit="1" customWidth="1"/>
    <col min="5" max="5" width="12.85546875" bestFit="1" customWidth="1"/>
    <col min="10" max="10" width="11.28515625" bestFit="1" customWidth="1"/>
  </cols>
  <sheetData>
    <row r="1" spans="1:10" ht="18">
      <c r="A1" s="3" t="s">
        <v>10</v>
      </c>
      <c r="B1" s="3" t="s">
        <v>0</v>
      </c>
      <c r="C1" s="3" t="s">
        <v>11</v>
      </c>
    </row>
    <row r="2" spans="1:10" ht="18">
      <c r="A2" s="3" t="s">
        <v>1</v>
      </c>
      <c r="B2" s="4">
        <v>32330</v>
      </c>
      <c r="C2" s="4">
        <v>1750106.74</v>
      </c>
    </row>
    <row r="3" spans="1:10" ht="18">
      <c r="A3" s="3" t="s">
        <v>2</v>
      </c>
      <c r="B3" s="4">
        <v>38180</v>
      </c>
      <c r="C3" s="4">
        <v>397931.52999999997</v>
      </c>
    </row>
    <row r="4" spans="1:10" ht="18">
      <c r="A4" s="3" t="s">
        <v>3</v>
      </c>
      <c r="B4" s="4">
        <v>6670</v>
      </c>
      <c r="C4" s="4">
        <v>163630.18</v>
      </c>
    </row>
    <row r="5" spans="1:10" ht="18">
      <c r="A5" s="3" t="s">
        <v>4</v>
      </c>
      <c r="B5" s="4">
        <v>0</v>
      </c>
      <c r="C5" s="4">
        <v>316849</v>
      </c>
    </row>
    <row r="6" spans="1:10" ht="18">
      <c r="A6" s="3" t="s">
        <v>5</v>
      </c>
      <c r="B6" s="4">
        <v>14720</v>
      </c>
      <c r="C6" s="4">
        <v>713352.11999999988</v>
      </c>
    </row>
    <row r="7" spans="1:10" ht="23.25">
      <c r="A7" s="3" t="s">
        <v>6</v>
      </c>
      <c r="B7" s="1">
        <f>229800+36700-321</f>
        <v>266179</v>
      </c>
      <c r="C7" s="4">
        <v>4794593.04</v>
      </c>
    </row>
    <row r="8" spans="1:10" ht="18">
      <c r="A8" s="3" t="s">
        <v>7</v>
      </c>
      <c r="B8" s="4">
        <v>2540</v>
      </c>
      <c r="C8" s="4">
        <v>648350.46</v>
      </c>
    </row>
    <row r="9" spans="1:10" ht="18">
      <c r="A9" s="3" t="s">
        <v>8</v>
      </c>
      <c r="B9" s="4">
        <v>2540</v>
      </c>
      <c r="C9" s="4">
        <v>249999.61000000002</v>
      </c>
    </row>
    <row r="10" spans="1:10" ht="18">
      <c r="A10" s="3" t="s">
        <v>9</v>
      </c>
      <c r="B10" s="4">
        <v>30810</v>
      </c>
      <c r="C10" s="4">
        <v>441391.05000000005</v>
      </c>
    </row>
    <row r="11" spans="1:10" ht="18">
      <c r="A11" s="3" t="s">
        <v>12</v>
      </c>
      <c r="B11" s="4">
        <f>SUBTOTAL(109,B2:B10)</f>
        <v>393969</v>
      </c>
      <c r="C11" s="4">
        <f>SUBTOTAL(109,C2:C10)</f>
        <v>9476203.7300000004</v>
      </c>
    </row>
    <row r="13" spans="1:10" ht="18">
      <c r="A13" s="3" t="s">
        <v>31</v>
      </c>
      <c r="B13" s="3" t="s">
        <v>0</v>
      </c>
      <c r="C13" s="3" t="s">
        <v>11</v>
      </c>
      <c r="D13" s="3" t="s">
        <v>33</v>
      </c>
      <c r="E13" s="3" t="s">
        <v>32</v>
      </c>
    </row>
    <row r="14" spans="1:10" ht="18">
      <c r="A14" s="3" t="s">
        <v>13</v>
      </c>
      <c r="B14" s="5">
        <v>32330</v>
      </c>
      <c r="C14" s="6">
        <v>1750106.74</v>
      </c>
      <c r="D14" s="3">
        <f>E14/195</f>
        <v>0.20512820512820512</v>
      </c>
      <c r="E14" s="3">
        <v>40</v>
      </c>
      <c r="J14" s="2"/>
    </row>
    <row r="15" spans="1:10" ht="18">
      <c r="A15" s="3" t="s">
        <v>14</v>
      </c>
      <c r="B15" s="5">
        <v>38180</v>
      </c>
      <c r="C15" s="7">
        <v>397931.52999999997</v>
      </c>
      <c r="D15" s="3">
        <f t="shared" ref="D15:D32" si="0">E15/195</f>
        <v>5.6410256410256411E-2</v>
      </c>
      <c r="E15" s="3">
        <v>11</v>
      </c>
    </row>
    <row r="16" spans="1:10" ht="18">
      <c r="A16" s="3" t="s">
        <v>15</v>
      </c>
      <c r="B16" s="5">
        <v>6670</v>
      </c>
      <c r="C16" s="6">
        <v>163630.18</v>
      </c>
      <c r="D16" s="3">
        <f t="shared" si="0"/>
        <v>2.0512820512820513E-2</v>
      </c>
      <c r="E16" s="3">
        <v>4</v>
      </c>
    </row>
    <row r="17" spans="1:5" ht="18">
      <c r="A17" s="3" t="s">
        <v>16</v>
      </c>
      <c r="B17" s="5">
        <v>0</v>
      </c>
      <c r="C17" s="7">
        <v>316849</v>
      </c>
      <c r="D17" s="3">
        <f t="shared" si="0"/>
        <v>2.564102564102564E-2</v>
      </c>
      <c r="E17" s="3">
        <v>5</v>
      </c>
    </row>
    <row r="18" spans="1:5" ht="18">
      <c r="A18" s="3" t="s">
        <v>17</v>
      </c>
      <c r="B18" s="5">
        <f>D18*$B$6</f>
        <v>3680</v>
      </c>
      <c r="C18" s="5">
        <f>D18*$C$6</f>
        <v>178338.02999999997</v>
      </c>
      <c r="D18" s="3">
        <f>E18/12</f>
        <v>0.25</v>
      </c>
      <c r="E18" s="3">
        <v>3</v>
      </c>
    </row>
    <row r="19" spans="1:5" ht="18">
      <c r="A19" s="3" t="s">
        <v>18</v>
      </c>
      <c r="B19" s="5">
        <f t="shared" ref="B19:B20" si="1">D19*$B$6</f>
        <v>7360</v>
      </c>
      <c r="C19" s="5">
        <f t="shared" ref="C19:C20" si="2">D19*$C$6</f>
        <v>356676.05999999994</v>
      </c>
      <c r="D19" s="3">
        <v>0.5</v>
      </c>
      <c r="E19" s="3">
        <v>4</v>
      </c>
    </row>
    <row r="20" spans="1:5" ht="18">
      <c r="A20" s="3" t="s">
        <v>19</v>
      </c>
      <c r="B20" s="5">
        <f t="shared" si="1"/>
        <v>7360</v>
      </c>
      <c r="C20" s="5">
        <f t="shared" si="2"/>
        <v>356676.05999999994</v>
      </c>
      <c r="D20" s="3">
        <v>0.5</v>
      </c>
      <c r="E20" s="3">
        <v>5</v>
      </c>
    </row>
    <row r="21" spans="1:5" ht="18">
      <c r="A21" s="3" t="s">
        <v>20</v>
      </c>
      <c r="B21" s="5">
        <f>D21*$B$7</f>
        <v>140094.21052631579</v>
      </c>
      <c r="C21" s="5">
        <f>D21*$C$7</f>
        <v>2523470.0210526315</v>
      </c>
      <c r="D21" s="3">
        <f>E21/95</f>
        <v>0.52631578947368418</v>
      </c>
      <c r="E21" s="3">
        <v>50</v>
      </c>
    </row>
    <row r="22" spans="1:5" ht="18">
      <c r="A22" s="3" t="s">
        <v>21</v>
      </c>
      <c r="B22" s="5">
        <f t="shared" ref="B22:B27" si="3">D22*$B$7</f>
        <v>56037.684210526313</v>
      </c>
      <c r="C22" s="5">
        <f t="shared" ref="C22:C27" si="4">D22*$C$7</f>
        <v>1009388.0084210526</v>
      </c>
      <c r="D22" s="3">
        <f t="shared" ref="D22:D27" si="5">E22/95</f>
        <v>0.21052631578947367</v>
      </c>
      <c r="E22" s="3">
        <v>20</v>
      </c>
    </row>
    <row r="23" spans="1:5" ht="18">
      <c r="A23" s="3" t="s">
        <v>22</v>
      </c>
      <c r="B23" s="5">
        <f t="shared" si="3"/>
        <v>28018.842105263157</v>
      </c>
      <c r="C23" s="5">
        <f t="shared" si="4"/>
        <v>504694.0042105263</v>
      </c>
      <c r="D23" s="3">
        <f t="shared" si="5"/>
        <v>0.10526315789473684</v>
      </c>
      <c r="E23" s="3">
        <v>10</v>
      </c>
    </row>
    <row r="24" spans="1:5" ht="18">
      <c r="A24" s="3" t="s">
        <v>23</v>
      </c>
      <c r="B24" s="5">
        <f t="shared" si="3"/>
        <v>22415.073684210525</v>
      </c>
      <c r="C24" s="5">
        <f t="shared" si="4"/>
        <v>403755.20336842106</v>
      </c>
      <c r="D24" s="3">
        <f t="shared" si="5"/>
        <v>8.4210526315789472E-2</v>
      </c>
      <c r="E24" s="3">
        <v>8</v>
      </c>
    </row>
    <row r="25" spans="1:5" ht="18">
      <c r="A25" s="3" t="s">
        <v>24</v>
      </c>
      <c r="B25" s="5">
        <f t="shared" si="3"/>
        <v>8405.652631578947</v>
      </c>
      <c r="C25" s="5">
        <f t="shared" si="4"/>
        <v>151408.20126315791</v>
      </c>
      <c r="D25" s="3">
        <f t="shared" si="5"/>
        <v>3.1578947368421054E-2</v>
      </c>
      <c r="E25" s="3">
        <v>3</v>
      </c>
    </row>
    <row r="26" spans="1:5" ht="18">
      <c r="A26" s="3" t="s">
        <v>25</v>
      </c>
      <c r="B26" s="5">
        <f t="shared" si="3"/>
        <v>2801.8842105263157</v>
      </c>
      <c r="C26" s="5">
        <f t="shared" si="4"/>
        <v>50469.400421052633</v>
      </c>
      <c r="D26" s="3">
        <f t="shared" si="5"/>
        <v>1.0526315789473684E-2</v>
      </c>
      <c r="E26" s="3">
        <v>1</v>
      </c>
    </row>
    <row r="27" spans="1:5" ht="18">
      <c r="A27" s="3" t="s">
        <v>26</v>
      </c>
      <c r="B27" s="5">
        <f t="shared" si="3"/>
        <v>8405.652631578947</v>
      </c>
      <c r="C27" s="5">
        <f t="shared" si="4"/>
        <v>151408.20126315791</v>
      </c>
      <c r="D27" s="3">
        <f t="shared" si="5"/>
        <v>3.1578947368421054E-2</v>
      </c>
      <c r="E27" s="3">
        <v>3</v>
      </c>
    </row>
    <row r="28" spans="1:5" ht="18">
      <c r="A28" s="3" t="s">
        <v>27</v>
      </c>
      <c r="B28" s="5">
        <v>2540</v>
      </c>
      <c r="C28" s="6">
        <v>648350.46</v>
      </c>
      <c r="D28" s="3">
        <f t="shared" si="0"/>
        <v>4.6153846153846156E-2</v>
      </c>
      <c r="E28" s="3">
        <v>9</v>
      </c>
    </row>
    <row r="29" spans="1:5" ht="18">
      <c r="A29" s="3" t="s">
        <v>28</v>
      </c>
      <c r="B29" s="5">
        <f>D29*$B$9</f>
        <v>2116.666666666667</v>
      </c>
      <c r="C29" s="5">
        <f>D29*$C$9</f>
        <v>208333.00833333336</v>
      </c>
      <c r="D29" s="3">
        <f>E29/6</f>
        <v>0.83333333333333337</v>
      </c>
      <c r="E29" s="3">
        <v>5</v>
      </c>
    </row>
    <row r="30" spans="1:5" ht="18">
      <c r="A30" s="3" t="s">
        <v>29</v>
      </c>
      <c r="B30" s="5">
        <f>D30*$B$9</f>
        <v>423.33333333333331</v>
      </c>
      <c r="C30" s="5">
        <f>D30*$C$9</f>
        <v>41666.601666666669</v>
      </c>
      <c r="D30" s="3">
        <f>E30/6</f>
        <v>0.16666666666666666</v>
      </c>
      <c r="E30" s="3">
        <v>1</v>
      </c>
    </row>
    <row r="31" spans="1:5" ht="18">
      <c r="A31" s="3" t="s">
        <v>30</v>
      </c>
      <c r="B31" s="5">
        <v>30810</v>
      </c>
      <c r="C31" s="6">
        <v>441391.05000000005</v>
      </c>
      <c r="D31" s="3">
        <f t="shared" si="0"/>
        <v>6.6666666666666666E-2</v>
      </c>
      <c r="E31" s="3">
        <v>13</v>
      </c>
    </row>
    <row r="32" spans="1:5" ht="18">
      <c r="A32" s="3"/>
      <c r="B32" s="8">
        <f>SUM(B14:B31)</f>
        <v>397649</v>
      </c>
      <c r="C32" s="8">
        <f>SUM(C14:C31)</f>
        <v>9654541.7599999979</v>
      </c>
      <c r="D32" s="9">
        <f t="shared" si="0"/>
        <v>1</v>
      </c>
      <c r="E32" s="9">
        <f>SUM(E14:E31)</f>
        <v>195</v>
      </c>
    </row>
    <row r="33" spans="1:5" ht="18">
      <c r="A33" s="3"/>
      <c r="B33" s="3"/>
      <c r="C33" s="3"/>
      <c r="D33" s="3"/>
      <c r="E33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rightToLeft="1" topLeftCell="A4" workbookViewId="0">
      <selection activeCell="A9" sqref="A9:P9"/>
    </sheetView>
  </sheetViews>
  <sheetFormatPr defaultRowHeight="12.75"/>
  <cols>
    <col min="1" max="1" width="18.5703125" customWidth="1"/>
    <col min="2" max="2" width="12.7109375" customWidth="1"/>
    <col min="6" max="9" width="2.5703125" bestFit="1" customWidth="1"/>
    <col min="10" max="10" width="4.7109375" bestFit="1" customWidth="1"/>
    <col min="11" max="11" width="5" bestFit="1" customWidth="1"/>
    <col min="13" max="13" width="5.7109375" bestFit="1" customWidth="1"/>
    <col min="14" max="14" width="5.5703125" bestFit="1" customWidth="1"/>
  </cols>
  <sheetData>
    <row r="1" spans="1:16" ht="19.5" thickBot="1">
      <c r="A1" s="91" t="s">
        <v>36</v>
      </c>
      <c r="B1" s="93" t="s">
        <v>37</v>
      </c>
      <c r="C1" s="93" t="s">
        <v>38</v>
      </c>
      <c r="D1" s="93" t="s">
        <v>39</v>
      </c>
      <c r="E1" s="93" t="s">
        <v>40</v>
      </c>
      <c r="F1" s="91" t="s">
        <v>41</v>
      </c>
      <c r="G1" s="91" t="s">
        <v>42</v>
      </c>
      <c r="H1" s="91" t="s">
        <v>43</v>
      </c>
      <c r="I1" s="95" t="s">
        <v>44</v>
      </c>
      <c r="J1" s="106" t="s">
        <v>456</v>
      </c>
      <c r="K1" s="106"/>
      <c r="L1" s="103" t="s">
        <v>257</v>
      </c>
      <c r="M1" s="104"/>
      <c r="N1" s="105"/>
      <c r="O1" s="93" t="s">
        <v>45</v>
      </c>
      <c r="P1" s="100" t="s">
        <v>71</v>
      </c>
    </row>
    <row r="2" spans="1:16" ht="19.5" thickBot="1">
      <c r="A2" s="92"/>
      <c r="B2" s="94"/>
      <c r="C2" s="94"/>
      <c r="D2" s="111"/>
      <c r="E2" s="94"/>
      <c r="F2" s="92"/>
      <c r="G2" s="92"/>
      <c r="H2" s="92"/>
      <c r="I2" s="96"/>
      <c r="J2" s="69" t="s">
        <v>46</v>
      </c>
      <c r="K2" s="69" t="s">
        <v>47</v>
      </c>
      <c r="L2" s="69" t="s">
        <v>258</v>
      </c>
      <c r="M2" s="69" t="s">
        <v>0</v>
      </c>
      <c r="N2" s="69" t="s">
        <v>11</v>
      </c>
      <c r="O2" s="94"/>
      <c r="P2" s="101"/>
    </row>
    <row r="3" spans="1:16" ht="39" thickBot="1">
      <c r="A3" s="13" t="s">
        <v>483</v>
      </c>
      <c r="B3" s="14" t="s">
        <v>195</v>
      </c>
      <c r="C3" s="15" t="s">
        <v>484</v>
      </c>
      <c r="D3" s="14" t="s">
        <v>51</v>
      </c>
      <c r="E3" s="14" t="s">
        <v>92</v>
      </c>
      <c r="F3" s="17" t="s">
        <v>464</v>
      </c>
      <c r="G3" s="17" t="s">
        <v>464</v>
      </c>
      <c r="H3" s="17"/>
      <c r="I3" s="17"/>
      <c r="J3" s="28"/>
      <c r="K3" s="28"/>
      <c r="L3" s="28">
        <f>10000*3.5</f>
        <v>35000</v>
      </c>
      <c r="M3" s="28"/>
      <c r="N3" s="28"/>
      <c r="O3" s="15">
        <v>1</v>
      </c>
      <c r="P3" s="24"/>
    </row>
    <row r="4" spans="1:16" ht="64.5" thickBot="1">
      <c r="A4" s="13" t="s">
        <v>485</v>
      </c>
      <c r="B4" s="14" t="s">
        <v>474</v>
      </c>
      <c r="C4" s="15" t="s">
        <v>475</v>
      </c>
      <c r="D4" s="14" t="s">
        <v>26</v>
      </c>
      <c r="E4" s="14" t="s">
        <v>81</v>
      </c>
      <c r="F4" s="17" t="s">
        <v>464</v>
      </c>
      <c r="G4" s="17" t="s">
        <v>464</v>
      </c>
      <c r="H4" s="17"/>
      <c r="I4" s="17"/>
      <c r="J4" s="28"/>
      <c r="K4" s="28"/>
      <c r="L4" s="28">
        <v>0</v>
      </c>
      <c r="M4" s="28"/>
      <c r="N4" s="28"/>
      <c r="O4" s="15">
        <v>1</v>
      </c>
      <c r="P4" s="24"/>
    </row>
    <row r="5" spans="1:16" ht="64.5" thickBot="1">
      <c r="A5" s="13" t="s">
        <v>486</v>
      </c>
      <c r="B5" s="14" t="s">
        <v>195</v>
      </c>
      <c r="C5" s="15" t="s">
        <v>476</v>
      </c>
      <c r="D5" s="14" t="s">
        <v>51</v>
      </c>
      <c r="E5" s="14" t="s">
        <v>81</v>
      </c>
      <c r="F5" s="17"/>
      <c r="G5" s="17" t="s">
        <v>464</v>
      </c>
      <c r="H5" s="17" t="s">
        <v>464</v>
      </c>
      <c r="I5" s="17"/>
      <c r="J5" s="28"/>
      <c r="K5" s="28"/>
      <c r="L5" s="28">
        <f>30000*3.5</f>
        <v>105000</v>
      </c>
      <c r="M5" s="28"/>
      <c r="N5" s="28"/>
      <c r="O5" s="15">
        <v>1</v>
      </c>
      <c r="P5" s="24"/>
    </row>
    <row r="6" spans="1:16" ht="39" thickBot="1">
      <c r="A6" s="13" t="s">
        <v>465</v>
      </c>
      <c r="B6" s="14" t="s">
        <v>195</v>
      </c>
      <c r="C6" s="15" t="s">
        <v>476</v>
      </c>
      <c r="D6" s="14" t="s">
        <v>51</v>
      </c>
      <c r="E6" s="14" t="s">
        <v>477</v>
      </c>
      <c r="F6" s="17" t="s">
        <v>464</v>
      </c>
      <c r="G6" s="17" t="s">
        <v>464</v>
      </c>
      <c r="H6" s="17"/>
      <c r="I6" s="17"/>
      <c r="J6" s="28"/>
      <c r="K6" s="28"/>
      <c r="L6" s="28">
        <f>10000*3.5</f>
        <v>35000</v>
      </c>
      <c r="M6" s="28"/>
      <c r="N6" s="28"/>
      <c r="O6" s="15">
        <v>1</v>
      </c>
      <c r="P6" s="24"/>
    </row>
    <row r="7" spans="1:16" ht="64.5" thickBot="1">
      <c r="A7" s="13" t="s">
        <v>466</v>
      </c>
      <c r="B7" s="14" t="s">
        <v>195</v>
      </c>
      <c r="C7" s="15" t="s">
        <v>478</v>
      </c>
      <c r="D7" s="14" t="s">
        <v>51</v>
      </c>
      <c r="E7" s="14" t="s">
        <v>81</v>
      </c>
      <c r="F7" s="17"/>
      <c r="G7" s="17" t="s">
        <v>464</v>
      </c>
      <c r="H7" s="17" t="s">
        <v>464</v>
      </c>
      <c r="I7" s="17"/>
      <c r="J7" s="28"/>
      <c r="K7" s="28"/>
      <c r="L7" s="28">
        <v>0</v>
      </c>
      <c r="M7" s="28"/>
      <c r="N7" s="28"/>
      <c r="O7" s="15">
        <v>1</v>
      </c>
      <c r="P7" s="24"/>
    </row>
    <row r="8" spans="1:16" ht="64.5" thickBot="1">
      <c r="A8" s="13" t="s">
        <v>468</v>
      </c>
      <c r="B8" s="14" t="s">
        <v>195</v>
      </c>
      <c r="C8" s="15" t="s">
        <v>478</v>
      </c>
      <c r="D8" s="14" t="s">
        <v>51</v>
      </c>
      <c r="E8" s="14" t="s">
        <v>81</v>
      </c>
      <c r="F8" s="17"/>
      <c r="G8" s="17"/>
      <c r="H8" s="17" t="s">
        <v>464</v>
      </c>
      <c r="I8" s="17" t="s">
        <v>464</v>
      </c>
      <c r="J8" s="28"/>
      <c r="K8" s="28"/>
      <c r="L8" s="28">
        <v>0</v>
      </c>
      <c r="M8" s="28"/>
      <c r="N8" s="28"/>
      <c r="O8" s="15"/>
      <c r="P8" s="24"/>
    </row>
    <row r="9" spans="1:16" ht="64.5" thickBot="1">
      <c r="A9" s="13" t="s">
        <v>467</v>
      </c>
      <c r="B9" s="14" t="s">
        <v>195</v>
      </c>
      <c r="C9" s="15" t="s">
        <v>74</v>
      </c>
      <c r="D9" s="14" t="s">
        <v>479</v>
      </c>
      <c r="E9" s="14" t="s">
        <v>81</v>
      </c>
      <c r="F9" s="17"/>
      <c r="G9" s="17" t="s">
        <v>464</v>
      </c>
      <c r="H9" s="17" t="s">
        <v>464</v>
      </c>
      <c r="I9" s="17"/>
      <c r="J9" s="28"/>
      <c r="K9" s="28"/>
      <c r="L9" s="28">
        <v>0</v>
      </c>
      <c r="M9" s="28"/>
      <c r="N9" s="28"/>
      <c r="O9" s="15">
        <v>1</v>
      </c>
      <c r="P9" s="24"/>
    </row>
    <row r="10" spans="1:16" ht="64.5" thickBot="1">
      <c r="A10" s="13" t="s">
        <v>469</v>
      </c>
      <c r="B10" s="14" t="s">
        <v>195</v>
      </c>
      <c r="C10" s="15" t="s">
        <v>480</v>
      </c>
      <c r="D10" s="14" t="s">
        <v>479</v>
      </c>
      <c r="E10" s="14" t="s">
        <v>81</v>
      </c>
      <c r="F10" s="17"/>
      <c r="G10" s="17"/>
      <c r="H10" s="17" t="s">
        <v>464</v>
      </c>
      <c r="I10" s="17" t="s">
        <v>464</v>
      </c>
      <c r="J10" s="28"/>
      <c r="K10" s="28" t="s">
        <v>464</v>
      </c>
      <c r="L10" s="28"/>
      <c r="M10" s="28"/>
      <c r="N10" s="28"/>
      <c r="O10" s="15">
        <v>1</v>
      </c>
      <c r="P10" s="24"/>
    </row>
    <row r="11" spans="1:16" ht="64.5" thickBot="1">
      <c r="A11" s="13" t="s">
        <v>472</v>
      </c>
      <c r="B11" s="14" t="s">
        <v>195</v>
      </c>
      <c r="C11" s="15" t="s">
        <v>478</v>
      </c>
      <c r="D11" s="14" t="s">
        <v>75</v>
      </c>
      <c r="E11" s="14" t="s">
        <v>81</v>
      </c>
      <c r="F11" s="17"/>
      <c r="G11" s="17"/>
      <c r="H11" s="17" t="s">
        <v>464</v>
      </c>
      <c r="I11" s="17" t="s">
        <v>464</v>
      </c>
      <c r="J11" s="28"/>
      <c r="K11" s="28"/>
      <c r="L11" s="28">
        <f>53000*3.5</f>
        <v>185500</v>
      </c>
      <c r="M11" s="28"/>
      <c r="N11" s="28"/>
      <c r="O11" s="15">
        <v>1</v>
      </c>
      <c r="P11" s="24"/>
    </row>
    <row r="12" spans="1:16" ht="24.75" customHeight="1" thickBot="1">
      <c r="A12" s="13" t="s">
        <v>473</v>
      </c>
      <c r="B12" s="14" t="s">
        <v>195</v>
      </c>
      <c r="C12" s="15" t="s">
        <v>481</v>
      </c>
      <c r="D12" s="14" t="s">
        <v>482</v>
      </c>
      <c r="E12" s="14" t="s">
        <v>28</v>
      </c>
      <c r="F12" s="17"/>
      <c r="G12" s="17" t="s">
        <v>464</v>
      </c>
      <c r="H12" s="17" t="s">
        <v>464</v>
      </c>
      <c r="I12" s="17"/>
      <c r="J12" s="28"/>
      <c r="K12" s="28"/>
      <c r="L12" s="28">
        <f>70000*3.5</f>
        <v>245000</v>
      </c>
      <c r="M12" s="28"/>
      <c r="N12" s="28"/>
      <c r="O12" s="15">
        <v>1</v>
      </c>
      <c r="P12" s="24"/>
    </row>
  </sheetData>
  <mergeCells count="13">
    <mergeCell ref="A1:A2"/>
    <mergeCell ref="B1:B2"/>
    <mergeCell ref="C1:C2"/>
    <mergeCell ref="D1:D2"/>
    <mergeCell ref="E1:E2"/>
    <mergeCell ref="O1:O2"/>
    <mergeCell ref="P1:P2"/>
    <mergeCell ref="F1:F2"/>
    <mergeCell ref="G1:G2"/>
    <mergeCell ref="H1:H2"/>
    <mergeCell ref="I1:I2"/>
    <mergeCell ref="J1:K1"/>
    <mergeCell ref="L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343"/>
  <sheetViews>
    <sheetView workbookViewId="0">
      <selection sqref="A1:A1048576"/>
    </sheetView>
  </sheetViews>
  <sheetFormatPr defaultRowHeight="12.75"/>
  <cols>
    <col min="1" max="1" width="10.28515625" bestFit="1" customWidth="1"/>
  </cols>
  <sheetData>
    <row r="6" spans="1:1" ht="13.5" thickBot="1"/>
    <row r="7" spans="1:1" ht="19.5" thickBot="1">
      <c r="A7" s="69" t="s">
        <v>258</v>
      </c>
    </row>
    <row r="8" spans="1:1" ht="13.5" thickBot="1">
      <c r="A8" s="58"/>
    </row>
    <row r="9" spans="1:1" ht="13.5" thickBot="1">
      <c r="A9" s="58"/>
    </row>
    <row r="10" spans="1:1" ht="13.5" thickBot="1">
      <c r="A10" s="58"/>
    </row>
    <row r="11" spans="1:1" ht="13.5" thickBot="1">
      <c r="A11" s="58"/>
    </row>
    <row r="12" spans="1:1" ht="13.5" thickBot="1">
      <c r="A12" s="58"/>
    </row>
    <row r="14" spans="1:1" ht="13.5" thickBot="1"/>
    <row r="15" spans="1:1" ht="19.5" thickBot="1">
      <c r="A15" s="69" t="s">
        <v>258</v>
      </c>
    </row>
    <row r="16" spans="1:1" ht="13.5" thickBot="1">
      <c r="A16" s="58"/>
    </row>
    <row r="17" spans="1:1" ht="13.5" thickBot="1">
      <c r="A17" s="58"/>
    </row>
    <row r="18" spans="1:1" ht="13.5" thickBot="1">
      <c r="A18" s="58"/>
    </row>
    <row r="20" spans="1:1" ht="13.5" thickBot="1"/>
    <row r="21" spans="1:1" ht="19.5" thickBot="1">
      <c r="A21" s="69" t="s">
        <v>258</v>
      </c>
    </row>
    <row r="22" spans="1:1" ht="13.5" thickBot="1">
      <c r="A22" s="28"/>
    </row>
    <row r="23" spans="1:1" ht="13.5" thickBot="1">
      <c r="A23" s="28"/>
    </row>
    <row r="24" spans="1:1" ht="13.5" thickBot="1">
      <c r="A24" s="28"/>
    </row>
    <row r="26" spans="1:1" ht="13.5" thickBot="1"/>
    <row r="27" spans="1:1" ht="19.5" thickBot="1">
      <c r="A27" s="69" t="s">
        <v>258</v>
      </c>
    </row>
    <row r="28" spans="1:1" ht="13.5" thickBot="1">
      <c r="A28" s="28"/>
    </row>
    <row r="29" spans="1:1" ht="13.5" thickBot="1">
      <c r="A29" s="28"/>
    </row>
    <row r="30" spans="1:1" ht="13.5" thickBot="1">
      <c r="A30" s="28"/>
    </row>
    <row r="33" spans="1:1" ht="13.5" thickBot="1"/>
    <row r="34" spans="1:1" ht="19.5" thickBot="1">
      <c r="A34" s="69" t="s">
        <v>258</v>
      </c>
    </row>
    <row r="35" spans="1:1" ht="13.5" thickBot="1">
      <c r="A35" s="28"/>
    </row>
    <row r="36" spans="1:1" ht="13.5" thickBot="1">
      <c r="A36" s="28"/>
    </row>
    <row r="37" spans="1:1" ht="13.5" thickBot="1">
      <c r="A37" s="28"/>
    </row>
    <row r="38" spans="1:1" ht="13.5" thickBot="1">
      <c r="A38" s="28"/>
    </row>
    <row r="40" spans="1:1" ht="13.5" thickBot="1"/>
    <row r="41" spans="1:1" ht="19.5" thickBot="1">
      <c r="A41" s="69" t="s">
        <v>258</v>
      </c>
    </row>
    <row r="42" spans="1:1" ht="13.5" thickBot="1">
      <c r="A42" s="28"/>
    </row>
    <row r="43" spans="1:1" ht="13.5" thickBot="1">
      <c r="A43" s="28"/>
    </row>
    <row r="44" spans="1:1" ht="13.5" thickBot="1">
      <c r="A44" s="28"/>
    </row>
    <row r="45" spans="1:1" ht="13.5" thickBot="1">
      <c r="A45" s="28"/>
    </row>
    <row r="47" spans="1:1" ht="13.5" thickBot="1"/>
    <row r="48" spans="1:1" ht="19.5" thickBot="1">
      <c r="A48" s="69" t="s">
        <v>258</v>
      </c>
    </row>
    <row r="49" spans="1:1" ht="13.5" thickBot="1">
      <c r="A49" s="28"/>
    </row>
    <row r="50" spans="1:1" ht="13.5" thickBot="1">
      <c r="A50" s="28"/>
    </row>
    <row r="52" spans="1:1" ht="13.5" thickBot="1"/>
    <row r="53" spans="1:1" ht="19.5" thickBot="1">
      <c r="A53" s="69" t="s">
        <v>258</v>
      </c>
    </row>
    <row r="54" spans="1:1" ht="13.5" thickBot="1">
      <c r="A54" s="28"/>
    </row>
    <row r="55" spans="1:1" ht="13.5" thickBot="1">
      <c r="A55" s="28"/>
    </row>
    <row r="56" spans="1:1" ht="13.5" thickBot="1">
      <c r="A56" s="28"/>
    </row>
    <row r="60" spans="1:1" ht="13.5" thickBot="1"/>
    <row r="61" spans="1:1" ht="19.5" thickBot="1">
      <c r="A61" s="69" t="s">
        <v>258</v>
      </c>
    </row>
    <row r="62" spans="1:1" ht="13.5" thickBot="1">
      <c r="A62" s="28"/>
    </row>
    <row r="63" spans="1:1" ht="13.5" thickBot="1">
      <c r="A63" s="28"/>
    </row>
    <row r="64" spans="1:1" ht="13.5" thickBot="1">
      <c r="A64" s="28"/>
    </row>
    <row r="65" spans="1:1" ht="13.5" thickBot="1">
      <c r="A65" s="28"/>
    </row>
    <row r="67" spans="1:1" ht="13.5" thickBot="1"/>
    <row r="68" spans="1:1" ht="19.5" thickBot="1">
      <c r="A68" s="69" t="s">
        <v>258</v>
      </c>
    </row>
    <row r="69" spans="1:1" ht="13.5" thickBot="1">
      <c r="A69" s="28"/>
    </row>
    <row r="70" spans="1:1" ht="13.5" thickBot="1">
      <c r="A70" s="28"/>
    </row>
    <row r="72" spans="1:1" ht="13.5" thickBot="1"/>
    <row r="73" spans="1:1" ht="19.5" thickBot="1">
      <c r="A73" s="69" t="s">
        <v>258</v>
      </c>
    </row>
    <row r="74" spans="1:1" ht="13.5" thickBot="1">
      <c r="A74" s="28"/>
    </row>
    <row r="75" spans="1:1" ht="13.5" thickBot="1">
      <c r="A75" s="28"/>
    </row>
    <row r="76" spans="1:1" ht="13.5" thickBot="1">
      <c r="A76" s="28"/>
    </row>
    <row r="79" spans="1:1" ht="13.5" thickBot="1"/>
    <row r="80" spans="1:1" ht="19.5" thickBot="1">
      <c r="A80" s="69" t="s">
        <v>258</v>
      </c>
    </row>
    <row r="81" spans="1:1" ht="19.5" thickBot="1">
      <c r="A81" s="62"/>
    </row>
    <row r="82" spans="1:1" ht="19.5" thickBot="1">
      <c r="A82" s="62"/>
    </row>
    <row r="83" spans="1:1" ht="19.5" thickBot="1">
      <c r="A83" s="62"/>
    </row>
    <row r="86" spans="1:1" ht="13.5" thickBot="1"/>
    <row r="87" spans="1:1" ht="19.5" thickBot="1">
      <c r="A87" s="69" t="s">
        <v>258</v>
      </c>
    </row>
    <row r="88" spans="1:1" ht="13.5" thickBot="1">
      <c r="A88" s="28"/>
    </row>
    <row r="89" spans="1:1" ht="13.5" thickBot="1">
      <c r="A89" s="28"/>
    </row>
    <row r="90" spans="1:1" ht="13.5" thickBot="1">
      <c r="A90" s="28"/>
    </row>
    <row r="94" spans="1:1" ht="13.5" thickBot="1"/>
    <row r="95" spans="1:1" ht="19.5" thickBot="1">
      <c r="A95" s="69" t="s">
        <v>258</v>
      </c>
    </row>
    <row r="96" spans="1:1" ht="13.5" thickBot="1">
      <c r="A96" s="28"/>
    </row>
    <row r="97" spans="1:1" ht="13.5" thickBot="1">
      <c r="A97" s="28">
        <f>70000*3.5</f>
        <v>245000</v>
      </c>
    </row>
    <row r="99" spans="1:1" ht="13.5" thickBot="1"/>
    <row r="100" spans="1:1" ht="19.5" thickBot="1">
      <c r="A100" s="69" t="s">
        <v>258</v>
      </c>
    </row>
    <row r="101" spans="1:1" ht="13.5" thickBot="1">
      <c r="A101" s="28"/>
    </row>
    <row r="102" spans="1:1" ht="13.5" thickBot="1">
      <c r="A102" s="28"/>
    </row>
    <row r="105" spans="1:1" ht="13.5" thickBot="1"/>
    <row r="106" spans="1:1" ht="19.5" thickBot="1">
      <c r="A106" s="69" t="s">
        <v>258</v>
      </c>
    </row>
    <row r="107" spans="1:1" ht="13.5" thickBot="1">
      <c r="A107" s="28"/>
    </row>
    <row r="108" spans="1:1" ht="13.5" thickBot="1">
      <c r="A108" s="28"/>
    </row>
    <row r="110" spans="1:1" ht="13.5" thickBot="1"/>
    <row r="111" spans="1:1" ht="19.5" thickBot="1">
      <c r="A111" s="69" t="s">
        <v>258</v>
      </c>
    </row>
    <row r="112" spans="1:1" ht="13.5" thickBot="1">
      <c r="A112" s="28"/>
    </row>
    <row r="113" spans="1:1" ht="13.5" thickBot="1">
      <c r="A113" s="28"/>
    </row>
    <row r="117" spans="1:1" ht="13.5" thickBot="1"/>
    <row r="118" spans="1:1" ht="19.5" thickBot="1">
      <c r="A118" s="69" t="s">
        <v>258</v>
      </c>
    </row>
    <row r="119" spans="1:1" ht="13.5" thickBot="1">
      <c r="A119" s="28"/>
    </row>
    <row r="120" spans="1:1" ht="13.5" thickBot="1">
      <c r="A120" s="28"/>
    </row>
    <row r="121" spans="1:1" ht="13.5" thickBot="1">
      <c r="A121" s="28"/>
    </row>
    <row r="124" spans="1:1" ht="13.5" thickBot="1"/>
    <row r="125" spans="1:1" ht="19.5" thickBot="1">
      <c r="A125" s="69" t="s">
        <v>258</v>
      </c>
    </row>
    <row r="126" spans="1:1" ht="13.5" thickBot="1">
      <c r="A126" s="57"/>
    </row>
    <row r="127" spans="1:1" ht="13.5" thickBot="1">
      <c r="A127" s="57"/>
    </row>
    <row r="131" spans="1:1" ht="13.5" thickBot="1"/>
    <row r="132" spans="1:1" ht="19.5" thickBot="1">
      <c r="A132" s="69" t="s">
        <v>258</v>
      </c>
    </row>
    <row r="133" spans="1:1" ht="13.5" thickBot="1">
      <c r="A133" s="28"/>
    </row>
    <row r="134" spans="1:1" ht="13.5" thickBot="1">
      <c r="A134" s="28"/>
    </row>
    <row r="135" spans="1:1" ht="13.5" thickBot="1">
      <c r="A135" s="28"/>
    </row>
    <row r="136" spans="1:1" ht="13.5" thickBot="1">
      <c r="A136" s="28"/>
    </row>
    <row r="137" spans="1:1" ht="13.5" thickBot="1">
      <c r="A137" s="28"/>
    </row>
    <row r="138" spans="1:1" ht="13.5" thickBot="1">
      <c r="A138" s="28"/>
    </row>
    <row r="139" spans="1:1" ht="13.5" thickBot="1">
      <c r="A139" s="28"/>
    </row>
    <row r="141" spans="1:1" ht="13.5" thickBot="1"/>
    <row r="142" spans="1:1" ht="19.5" thickBot="1">
      <c r="A142" s="69" t="s">
        <v>258</v>
      </c>
    </row>
    <row r="143" spans="1:1" ht="13.5" thickBot="1">
      <c r="A143" s="28"/>
    </row>
    <row r="144" spans="1:1" ht="13.5" thickBot="1">
      <c r="A144" s="28"/>
    </row>
    <row r="145" spans="1:1" ht="13.5" thickBot="1">
      <c r="A145" s="28"/>
    </row>
    <row r="146" spans="1:1" ht="13.5" thickBot="1">
      <c r="A146" s="28"/>
    </row>
    <row r="147" spans="1:1" ht="13.5" thickBot="1">
      <c r="A147" s="28"/>
    </row>
    <row r="148" spans="1:1" ht="13.5" thickBot="1">
      <c r="A148" s="28"/>
    </row>
    <row r="151" spans="1:1" ht="13.5" thickBot="1"/>
    <row r="152" spans="1:1" ht="19.5" thickBot="1">
      <c r="A152" s="69" t="s">
        <v>258</v>
      </c>
    </row>
    <row r="153" spans="1:1" ht="13.5" thickBot="1">
      <c r="A153" s="57"/>
    </row>
    <row r="154" spans="1:1" ht="13.5" thickBot="1">
      <c r="A154" s="57"/>
    </row>
    <row r="158" spans="1:1" ht="13.5" thickBot="1"/>
    <row r="159" spans="1:1" ht="19.5" thickBot="1">
      <c r="A159" s="69" t="s">
        <v>258</v>
      </c>
    </row>
    <row r="160" spans="1:1" ht="13.5" thickBot="1">
      <c r="A160" s="28"/>
    </row>
    <row r="161" spans="1:1" ht="13.5" thickBot="1">
      <c r="A161" s="28"/>
    </row>
    <row r="162" spans="1:1" ht="13.5" thickBot="1">
      <c r="A162" s="28">
        <f>10000*3.5</f>
        <v>35000</v>
      </c>
    </row>
    <row r="163" spans="1:1" ht="13.5" thickBot="1">
      <c r="A163" s="28">
        <f>10000*3.5</f>
        <v>35000</v>
      </c>
    </row>
    <row r="164" spans="1:1" ht="13.5" thickBot="1">
      <c r="A164" s="28"/>
    </row>
    <row r="165" spans="1:1" ht="13.5" thickBot="1">
      <c r="A165" s="28"/>
    </row>
    <row r="166" spans="1:1" ht="13.5" thickBot="1">
      <c r="A166" s="28"/>
    </row>
    <row r="168" spans="1:1" ht="13.5" thickBot="1"/>
    <row r="169" spans="1:1" ht="19.5" thickBot="1">
      <c r="A169" s="69" t="s">
        <v>258</v>
      </c>
    </row>
    <row r="170" spans="1:1" ht="13.5" thickBot="1">
      <c r="A170" s="65">
        <f>55000*3.5</f>
        <v>192500</v>
      </c>
    </row>
    <row r="171" spans="1:1" ht="13.5" thickBot="1">
      <c r="A171" s="28">
        <f>30000*3.5</f>
        <v>105000</v>
      </c>
    </row>
    <row r="172" spans="1:1" ht="13.5" thickBot="1">
      <c r="A172" s="65">
        <f>40000*3.5</f>
        <v>140000</v>
      </c>
    </row>
    <row r="175" spans="1:1" ht="13.5" thickBot="1"/>
    <row r="176" spans="1:1" ht="19.5" thickBot="1">
      <c r="A176" s="69" t="s">
        <v>258</v>
      </c>
    </row>
    <row r="177" spans="1:1" ht="13.5" thickBot="1">
      <c r="A177" s="58"/>
    </row>
    <row r="178" spans="1:1" ht="13.5" thickBot="1">
      <c r="A178" s="58"/>
    </row>
    <row r="180" spans="1:1" ht="13.5" thickBot="1"/>
    <row r="181" spans="1:1" ht="19.5" thickBot="1">
      <c r="A181" s="69" t="s">
        <v>258</v>
      </c>
    </row>
    <row r="182" spans="1:1" ht="13.5" thickBot="1">
      <c r="A182" s="28"/>
    </row>
    <row r="183" spans="1:1" ht="13.5" thickBot="1">
      <c r="A183" s="28"/>
    </row>
    <row r="184" spans="1:1" ht="13.5" thickBot="1">
      <c r="A184" s="28"/>
    </row>
    <row r="185" spans="1:1" ht="13.5" thickBot="1">
      <c r="A185" s="28"/>
    </row>
    <row r="188" spans="1:1" ht="13.5" thickBot="1"/>
    <row r="189" spans="1:1" ht="19.5" thickBot="1">
      <c r="A189" s="69" t="s">
        <v>258</v>
      </c>
    </row>
    <row r="190" spans="1:1" ht="13.5" thickBot="1">
      <c r="A190" s="28"/>
    </row>
    <row r="191" spans="1:1" ht="13.5" thickBot="1">
      <c r="A191" s="28"/>
    </row>
    <row r="193" spans="1:1" ht="13.5" thickBot="1"/>
    <row r="194" spans="1:1" ht="19.5" thickBot="1">
      <c r="A194" s="69" t="s">
        <v>258</v>
      </c>
    </row>
    <row r="195" spans="1:1" ht="13.5" thickBot="1">
      <c r="A195" s="28"/>
    </row>
    <row r="196" spans="1:1" ht="13.5" thickBot="1">
      <c r="A196" s="28"/>
    </row>
    <row r="198" spans="1:1" ht="13.5" thickBot="1"/>
    <row r="199" spans="1:1" ht="19.5" thickBot="1">
      <c r="A199" s="69" t="s">
        <v>258</v>
      </c>
    </row>
    <row r="200" spans="1:1" ht="13.5" thickBot="1">
      <c r="A200" s="28"/>
    </row>
    <row r="201" spans="1:1" ht="13.5" thickBot="1">
      <c r="A201" s="28">
        <f>6000*3.5</f>
        <v>21000</v>
      </c>
    </row>
    <row r="202" spans="1:1" ht="13.5" thickBot="1">
      <c r="A202" s="28"/>
    </row>
    <row r="203" spans="1:1" ht="13.5" thickBot="1">
      <c r="A203" s="28"/>
    </row>
    <row r="204" spans="1:1" ht="13.5" thickBot="1">
      <c r="A204" s="28"/>
    </row>
    <row r="207" spans="1:1" ht="13.5" thickBot="1"/>
    <row r="208" spans="1:1" ht="19.5" thickBot="1">
      <c r="A208" s="69" t="s">
        <v>258</v>
      </c>
    </row>
    <row r="209" spans="1:1" ht="13.5" thickBot="1">
      <c r="A209" s="28"/>
    </row>
    <row r="210" spans="1:1" ht="13.5" thickBot="1">
      <c r="A210" s="28"/>
    </row>
    <row r="211" spans="1:1" ht="13.5" thickBot="1">
      <c r="A211" s="28"/>
    </row>
    <row r="212" spans="1:1" ht="13.5" thickBot="1">
      <c r="A212" s="28"/>
    </row>
    <row r="213" spans="1:1" ht="13.5" thickBot="1">
      <c r="A213" s="28"/>
    </row>
    <row r="214" spans="1:1" ht="13.5" thickBot="1">
      <c r="A214" s="28"/>
    </row>
    <row r="215" spans="1:1" ht="13.5" thickBot="1">
      <c r="A215" s="28"/>
    </row>
    <row r="218" spans="1:1" ht="13.5" thickBot="1"/>
    <row r="219" spans="1:1" ht="19.5" thickBot="1">
      <c r="A219" s="69" t="s">
        <v>258</v>
      </c>
    </row>
    <row r="220" spans="1:1" ht="13.5" thickBot="1">
      <c r="A220" s="28"/>
    </row>
    <row r="221" spans="1:1" ht="13.5" thickBot="1">
      <c r="A221" s="28"/>
    </row>
    <row r="222" spans="1:1" ht="13.5" thickBot="1">
      <c r="A222" s="28"/>
    </row>
    <row r="225" spans="1:1" ht="13.5" thickBot="1"/>
    <row r="226" spans="1:1" ht="19.5" thickBot="1">
      <c r="A226" s="69" t="s">
        <v>258</v>
      </c>
    </row>
    <row r="227" spans="1:1" ht="13.5" thickBot="1">
      <c r="A227" s="58"/>
    </row>
    <row r="228" spans="1:1" ht="13.5" thickBot="1">
      <c r="A228" s="58"/>
    </row>
    <row r="229" spans="1:1" ht="13.5" thickBot="1">
      <c r="A229" s="58"/>
    </row>
    <row r="230" spans="1:1" ht="13.5" thickBot="1">
      <c r="A230" s="58"/>
    </row>
    <row r="231" spans="1:1" ht="13.5" thickBot="1">
      <c r="A231" s="58"/>
    </row>
    <row r="232" spans="1:1" ht="13.5" thickBot="1">
      <c r="A232" s="58"/>
    </row>
    <row r="233" spans="1:1" ht="13.5" thickBot="1">
      <c r="A233" s="58"/>
    </row>
    <row r="234" spans="1:1" ht="13.5" thickBot="1">
      <c r="A234" s="58"/>
    </row>
    <row r="235" spans="1:1" ht="13.5" thickBot="1">
      <c r="A235" s="58"/>
    </row>
    <row r="236" spans="1:1" ht="13.5" thickBot="1">
      <c r="A236" s="58"/>
    </row>
    <row r="237" spans="1:1" ht="13.5" thickBot="1">
      <c r="A237" s="58"/>
    </row>
    <row r="238" spans="1:1" ht="13.5" thickBot="1">
      <c r="A238" s="58"/>
    </row>
    <row r="239" spans="1:1" ht="13.5" thickBot="1">
      <c r="A239" s="58"/>
    </row>
    <row r="240" spans="1:1" ht="13.5" thickBot="1">
      <c r="A240" s="58"/>
    </row>
    <row r="241" spans="1:1" ht="13.5" thickBot="1">
      <c r="A241" s="58"/>
    </row>
    <row r="242" spans="1:1" ht="13.5" thickBot="1">
      <c r="A242" s="58"/>
    </row>
    <row r="243" spans="1:1" ht="13.5" thickBot="1">
      <c r="A243" s="58"/>
    </row>
    <row r="244" spans="1:1" ht="13.5" thickBot="1">
      <c r="A244" s="58"/>
    </row>
    <row r="245" spans="1:1" ht="13.5" thickBot="1">
      <c r="A245" s="58"/>
    </row>
    <row r="246" spans="1:1" ht="13.5" thickBot="1">
      <c r="A246" s="58"/>
    </row>
    <row r="247" spans="1:1" ht="13.5" thickBot="1">
      <c r="A247" s="58"/>
    </row>
    <row r="248" spans="1:1" ht="13.5" thickBot="1">
      <c r="A248" s="58"/>
    </row>
    <row r="249" spans="1:1" ht="13.5" thickBot="1">
      <c r="A249" s="58"/>
    </row>
    <row r="250" spans="1:1" ht="13.5" thickBot="1">
      <c r="A250" s="58"/>
    </row>
    <row r="251" spans="1:1" ht="13.5" thickBot="1">
      <c r="A251" s="58"/>
    </row>
    <row r="252" spans="1:1" ht="13.5" thickBot="1">
      <c r="A252" s="58"/>
    </row>
    <row r="253" spans="1:1" ht="13.5" thickBot="1">
      <c r="A253" s="58"/>
    </row>
    <row r="254" spans="1:1" ht="13.5" thickBot="1">
      <c r="A254" s="58"/>
    </row>
    <row r="256" spans="1:1" ht="13.5" thickBot="1"/>
    <row r="257" spans="1:1" ht="19.5" thickBot="1">
      <c r="A257" s="69" t="s">
        <v>258</v>
      </c>
    </row>
    <row r="258" spans="1:1" ht="13.5" thickBot="1">
      <c r="A258" s="28"/>
    </row>
    <row r="259" spans="1:1" ht="13.5" thickBot="1">
      <c r="A259" s="28"/>
    </row>
    <row r="260" spans="1:1" ht="13.5" thickBot="1">
      <c r="A260" s="28"/>
    </row>
    <row r="261" spans="1:1" ht="13.5" thickBot="1">
      <c r="A261" s="28"/>
    </row>
    <row r="265" spans="1:1" ht="13.5" thickBot="1"/>
    <row r="266" spans="1:1" ht="19.5" thickBot="1">
      <c r="A266" s="69" t="s">
        <v>258</v>
      </c>
    </row>
    <row r="267" spans="1:1" ht="13.5" thickBot="1">
      <c r="A267" s="28">
        <f>260000*3.5</f>
        <v>910000</v>
      </c>
    </row>
    <row r="268" spans="1:1" ht="13.5" thickBot="1">
      <c r="A268" s="28">
        <f>70000*3.5</f>
        <v>245000</v>
      </c>
    </row>
    <row r="269" spans="1:1" ht="13.5" thickBot="1">
      <c r="A269" s="28"/>
    </row>
    <row r="272" spans="1:1" ht="13.5" thickBot="1"/>
    <row r="273" spans="1:1" ht="19.5" thickBot="1">
      <c r="A273" s="69" t="s">
        <v>258</v>
      </c>
    </row>
    <row r="274" spans="1:1" ht="13.5" thickBot="1">
      <c r="A274" s="28">
        <f>350000*3.5</f>
        <v>1225000</v>
      </c>
    </row>
    <row r="276" spans="1:1" ht="13.5" thickBot="1"/>
    <row r="277" spans="1:1" ht="19.5" thickBot="1">
      <c r="A277" s="69" t="s">
        <v>258</v>
      </c>
    </row>
    <row r="278" spans="1:1" ht="13.5" thickBot="1">
      <c r="A278" s="28"/>
    </row>
    <row r="279" spans="1:1" ht="13.5" thickBot="1">
      <c r="A279" s="28"/>
    </row>
    <row r="280" spans="1:1" ht="13.5" thickBot="1">
      <c r="A280" s="28">
        <f>18750*3.5</f>
        <v>65625</v>
      </c>
    </row>
    <row r="282" spans="1:1" ht="13.5" thickBot="1"/>
    <row r="283" spans="1:1" ht="19.5" thickBot="1">
      <c r="A283" s="69" t="s">
        <v>258</v>
      </c>
    </row>
    <row r="284" spans="1:1" ht="13.5" thickBot="1">
      <c r="A284" s="28"/>
    </row>
    <row r="285" spans="1:1" ht="13.5" thickBot="1">
      <c r="A285" s="28"/>
    </row>
    <row r="289" spans="1:1" ht="13.5" thickBot="1"/>
    <row r="290" spans="1:1" ht="19.5" thickBot="1">
      <c r="A290" s="69" t="s">
        <v>258</v>
      </c>
    </row>
    <row r="291" spans="1:1" ht="22.5" thickBot="1">
      <c r="A291" s="64">
        <f>15000*3.5</f>
        <v>52500</v>
      </c>
    </row>
    <row r="292" spans="1:1" ht="13.5" thickBot="1">
      <c r="A292" s="28">
        <f>53000*3.5</f>
        <v>185500</v>
      </c>
    </row>
    <row r="293" spans="1:1" ht="22.5" thickBot="1">
      <c r="A293" s="68">
        <f>667000*3.5</f>
        <v>2334500</v>
      </c>
    </row>
    <row r="294" spans="1:1" ht="13.5" thickBot="1">
      <c r="A294" s="28">
        <f>10000*3.5</f>
        <v>35000</v>
      </c>
    </row>
    <row r="295" spans="1:1" ht="13.5" thickBot="1">
      <c r="A295" s="28">
        <f>50000*3.5</f>
        <v>175000</v>
      </c>
    </row>
    <row r="298" spans="1:1" ht="13.5" thickBot="1"/>
    <row r="299" spans="1:1" ht="19.5" thickBot="1">
      <c r="A299" s="69" t="s">
        <v>258</v>
      </c>
    </row>
    <row r="300" spans="1:1" ht="13.5" thickBot="1">
      <c r="A300" s="28">
        <f>300000*3.5</f>
        <v>1050000</v>
      </c>
    </row>
    <row r="301" spans="1:1" ht="13.5" thickBot="1">
      <c r="A301" s="28">
        <f>10000*3.5</f>
        <v>35000</v>
      </c>
    </row>
    <row r="302" spans="1:1" ht="13.5" thickBot="1">
      <c r="A302" s="28">
        <f>70000*3.5</f>
        <v>245000</v>
      </c>
    </row>
    <row r="305" spans="1:1" ht="13.5" thickBot="1"/>
    <row r="306" spans="1:1" ht="19.5" thickBot="1">
      <c r="A306" s="69" t="s">
        <v>258</v>
      </c>
    </row>
    <row r="307" spans="1:1" ht="13.5" thickBot="1">
      <c r="A307" s="63">
        <f>5000*3.5</f>
        <v>17500</v>
      </c>
    </row>
    <row r="308" spans="1:1" ht="21.75">
      <c r="A308" s="64">
        <f>51759*3.5</f>
        <v>181156.5</v>
      </c>
    </row>
    <row r="310" spans="1:1" ht="13.5" thickBot="1"/>
    <row r="311" spans="1:1" ht="19.5" thickBot="1">
      <c r="A311" s="69" t="s">
        <v>258</v>
      </c>
    </row>
    <row r="312" spans="1:1" ht="13.5" thickBot="1">
      <c r="A312" s="28"/>
    </row>
    <row r="313" spans="1:1" ht="13.5" thickBot="1">
      <c r="A313" s="28"/>
    </row>
    <row r="314" spans="1:1" ht="13.5" thickBot="1">
      <c r="A314" s="28"/>
    </row>
    <row r="315" spans="1:1" ht="13.5" thickBot="1">
      <c r="A315" s="28"/>
    </row>
    <row r="316" spans="1:1" ht="13.5" thickBot="1">
      <c r="A316" s="28"/>
    </row>
    <row r="317" spans="1:1" ht="13.5" thickBot="1">
      <c r="A317" s="28"/>
    </row>
    <row r="321" spans="1:1" ht="13.5" thickBot="1"/>
    <row r="322" spans="1:1" ht="19.5" thickBot="1">
      <c r="A322" s="69" t="s">
        <v>258</v>
      </c>
    </row>
    <row r="323" spans="1:1" ht="13.5" thickBot="1">
      <c r="A323" s="28"/>
    </row>
    <row r="324" spans="1:1" ht="13.5" thickBot="1">
      <c r="A324" s="28"/>
    </row>
    <row r="327" spans="1:1" ht="13.5" thickBot="1"/>
    <row r="328" spans="1:1" ht="19.5" thickBot="1">
      <c r="A328" s="69" t="s">
        <v>258</v>
      </c>
    </row>
    <row r="329" spans="1:1" ht="13.5" thickBot="1">
      <c r="A329" s="57"/>
    </row>
    <row r="330" spans="1:1" ht="13.5" thickBot="1">
      <c r="A330" s="57"/>
    </row>
    <row r="331" spans="1:1" ht="13.5" thickBot="1">
      <c r="A331" s="57"/>
    </row>
    <row r="334" spans="1:1" ht="13.5" thickBot="1"/>
    <row r="335" spans="1:1" ht="19.5" thickBot="1">
      <c r="A335" s="69" t="s">
        <v>258</v>
      </c>
    </row>
    <row r="336" spans="1:1" ht="13.5" thickBot="1">
      <c r="A336" s="28"/>
    </row>
    <row r="337" spans="1:1" ht="13.5" thickBot="1">
      <c r="A337" s="28"/>
    </row>
    <row r="339" spans="1:1" ht="13.5" thickBot="1"/>
    <row r="340" spans="1:1" ht="19.5" thickBot="1">
      <c r="A340" s="69" t="s">
        <v>258</v>
      </c>
    </row>
    <row r="341" spans="1:1" ht="13.5" thickBot="1">
      <c r="A341" s="28"/>
    </row>
    <row r="342" spans="1:1" ht="13.5" thickBot="1">
      <c r="A342" s="28"/>
    </row>
    <row r="343" spans="1:1" ht="13.5" thickBot="1">
      <c r="A34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الخطة 2021</vt:lpstr>
      <vt:lpstr>ورقة1</vt:lpstr>
      <vt:lpstr>ورقة2</vt:lpstr>
      <vt:lpstr>ورقة3</vt:lpstr>
      <vt:lpstr>ورقة2!Print_Titles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belal</dc:creator>
  <cp:lastModifiedBy>heba sadeq</cp:lastModifiedBy>
  <cp:lastPrinted>2021-01-04T11:11:12Z</cp:lastPrinted>
  <dcterms:created xsi:type="dcterms:W3CDTF">2021-01-01T07:16:14Z</dcterms:created>
  <dcterms:modified xsi:type="dcterms:W3CDTF">2021-05-24T08:57:59Z</dcterms:modified>
</cp:coreProperties>
</file>